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Sheet1!$C$1:$N$106</definedName>
  </definedNames>
  <calcPr calcId="152511" calcOnSave="0"/>
</workbook>
</file>

<file path=xl/calcChain.xml><?xml version="1.0" encoding="utf-8"?>
<calcChain xmlns="http://schemas.openxmlformats.org/spreadsheetml/2006/main">
  <c r="K99" i="1" l="1"/>
  <c r="M99" i="1" s="1"/>
  <c r="K98" i="1"/>
  <c r="M98" i="1" s="1"/>
  <c r="K97" i="1"/>
  <c r="M97" i="1" s="1"/>
  <c r="K96" i="1"/>
  <c r="M96" i="1" s="1"/>
  <c r="K95" i="1"/>
  <c r="M95" i="1" s="1"/>
  <c r="K94" i="1"/>
  <c r="M94" i="1" s="1"/>
  <c r="H71" i="1"/>
  <c r="J72" i="1" l="1"/>
  <c r="J71" i="1"/>
  <c r="J93" i="1" l="1"/>
  <c r="K93" i="1" s="1"/>
  <c r="M93" i="1" s="1"/>
  <c r="J92" i="1"/>
  <c r="K92" i="1" s="1"/>
  <c r="M92" i="1" s="1"/>
  <c r="J70" i="1"/>
  <c r="J69" i="1" l="1"/>
  <c r="K74" i="1" l="1"/>
  <c r="M74" i="1" s="1"/>
  <c r="K73" i="1"/>
  <c r="M73" i="1" s="1"/>
  <c r="K72" i="1"/>
  <c r="M72" i="1" s="1"/>
  <c r="K71" i="1"/>
  <c r="M71" i="1" s="1"/>
  <c r="K70" i="1"/>
  <c r="M70" i="1" s="1"/>
  <c r="K69" i="1"/>
  <c r="M69" i="1" s="1"/>
  <c r="J68" i="1"/>
  <c r="H68" i="1"/>
  <c r="J42" i="1"/>
  <c r="K42" i="1" s="1"/>
  <c r="M42" i="1" s="1"/>
  <c r="J67" i="1" l="1"/>
  <c r="J66" i="1" l="1"/>
  <c r="J91" i="1" l="1"/>
  <c r="K91" i="1" s="1"/>
  <c r="M91" i="1" s="1"/>
  <c r="J65" i="1" l="1"/>
  <c r="J64" i="1"/>
  <c r="L90" i="1"/>
  <c r="J90" i="1"/>
  <c r="K90" i="1" s="1"/>
  <c r="M90" i="1" l="1"/>
  <c r="J89" i="1"/>
  <c r="K89" i="1" s="1"/>
  <c r="M89" i="1" s="1"/>
  <c r="J63" i="1"/>
  <c r="L62" i="1" l="1"/>
  <c r="J62" i="1"/>
  <c r="J61" i="1" l="1"/>
  <c r="J103" i="1" l="1"/>
  <c r="H106" i="1" l="1"/>
  <c r="J106" i="1"/>
  <c r="J60" i="1"/>
  <c r="J88" i="1"/>
  <c r="K88" i="1" s="1"/>
  <c r="M88" i="1" s="1"/>
  <c r="K66" i="1"/>
  <c r="M66" i="1" s="1"/>
  <c r="K65" i="1"/>
  <c r="M65" i="1" s="1"/>
  <c r="K64" i="1"/>
  <c r="M64" i="1" s="1"/>
  <c r="K63" i="1"/>
  <c r="M63" i="1" s="1"/>
  <c r="K62" i="1"/>
  <c r="M62" i="1" s="1"/>
  <c r="K61" i="1"/>
  <c r="M61" i="1" s="1"/>
  <c r="K103" i="1"/>
  <c r="M103" i="1" s="1"/>
  <c r="J59" i="1"/>
  <c r="H58" i="1"/>
  <c r="K106" i="1" l="1"/>
  <c r="M106" i="1" s="1"/>
  <c r="J58" i="1" l="1"/>
  <c r="J57" i="1" l="1"/>
  <c r="J87" i="1"/>
  <c r="K87" i="1" s="1"/>
  <c r="M87" i="1" s="1"/>
  <c r="J56" i="1"/>
  <c r="J55" i="1" l="1"/>
  <c r="K55" i="1" s="1"/>
  <c r="M55" i="1" s="1"/>
  <c r="J54" i="1"/>
  <c r="H54" i="1"/>
  <c r="K59" i="1"/>
  <c r="M59" i="1" s="1"/>
  <c r="K58" i="1"/>
  <c r="M58" i="1" s="1"/>
  <c r="K57" i="1"/>
  <c r="M57" i="1" s="1"/>
  <c r="K56" i="1"/>
  <c r="M56" i="1" s="1"/>
  <c r="J53" i="1"/>
  <c r="J86" i="1"/>
  <c r="K86" i="1" s="1"/>
  <c r="M86" i="1" s="1"/>
  <c r="J52" i="1"/>
  <c r="J85" i="1"/>
  <c r="K85" i="1" s="1"/>
  <c r="M85" i="1" s="1"/>
  <c r="J51" i="1"/>
  <c r="J50" i="1" l="1"/>
  <c r="H50" i="1"/>
  <c r="J84" i="1" l="1"/>
  <c r="J83" i="1"/>
  <c r="J82" i="1"/>
  <c r="J81" i="1"/>
  <c r="K81" i="1" s="1"/>
  <c r="M81" i="1" s="1"/>
  <c r="J79" i="1"/>
  <c r="K79" i="1" s="1"/>
  <c r="M79" i="1" s="1"/>
  <c r="J78" i="1"/>
  <c r="J49" i="1"/>
  <c r="J48" i="1"/>
  <c r="J47" i="1"/>
  <c r="J46" i="1"/>
  <c r="J45" i="1"/>
  <c r="J44" i="1"/>
  <c r="J43" i="1"/>
  <c r="J41" i="1"/>
  <c r="J40" i="1"/>
  <c r="K84" i="1" l="1"/>
  <c r="M84" i="1" s="1"/>
  <c r="H80" i="1" l="1"/>
  <c r="K80" i="1" s="1"/>
  <c r="M80" i="1" s="1"/>
  <c r="K75" i="1"/>
  <c r="M75" i="1" s="1"/>
  <c r="K68" i="1"/>
  <c r="M68" i="1" s="1"/>
  <c r="K67" i="1"/>
  <c r="M67" i="1" s="1"/>
  <c r="K60" i="1"/>
  <c r="M60" i="1" s="1"/>
  <c r="K54" i="1"/>
  <c r="M54" i="1" s="1"/>
  <c r="K53" i="1"/>
  <c r="M53" i="1" s="1"/>
  <c r="K52" i="1"/>
  <c r="M52" i="1" s="1"/>
  <c r="K51" i="1"/>
  <c r="M51" i="1" s="1"/>
  <c r="K50" i="1"/>
  <c r="M50" i="1" s="1"/>
  <c r="K49" i="1"/>
  <c r="M49" i="1" s="1"/>
  <c r="K48" i="1"/>
  <c r="M48" i="1" s="1"/>
  <c r="K83" i="1"/>
  <c r="M83" i="1" s="1"/>
  <c r="K47" i="1"/>
  <c r="M47" i="1" s="1"/>
  <c r="K105" i="1"/>
  <c r="M105" i="1" s="1"/>
  <c r="K46" i="1"/>
  <c r="M46" i="1" s="1"/>
  <c r="K45" i="1"/>
  <c r="M45" i="1" s="1"/>
  <c r="K82" i="1"/>
  <c r="M82" i="1" s="1"/>
  <c r="K44" i="1"/>
  <c r="M44" i="1" s="1"/>
  <c r="K43" i="1"/>
  <c r="M43" i="1" s="1"/>
  <c r="K78" i="1"/>
  <c r="M78" i="1" s="1"/>
  <c r="K41" i="1"/>
  <c r="M41" i="1" s="1"/>
  <c r="K104" i="1"/>
  <c r="K40" i="1"/>
  <c r="M40" i="1" s="1"/>
</calcChain>
</file>

<file path=xl/sharedStrings.xml><?xml version="1.0" encoding="utf-8"?>
<sst xmlns="http://schemas.openxmlformats.org/spreadsheetml/2006/main" count="291" uniqueCount="184">
  <si>
    <t>Country</t>
  </si>
  <si>
    <t>Escalation</t>
  </si>
  <si>
    <t>Overall Value
($)</t>
  </si>
  <si>
    <t>Overall Value in current year ($)</t>
  </si>
  <si>
    <t>Capacity (MW)</t>
  </si>
  <si>
    <t>$/MW</t>
  </si>
  <si>
    <t>Project</t>
  </si>
  <si>
    <t>Combined Cycle Gas Power Plant</t>
  </si>
  <si>
    <t>Iraq</t>
  </si>
  <si>
    <t>Contractor</t>
  </si>
  <si>
    <t>Mapna, Iran</t>
  </si>
  <si>
    <t>http://www.powerengineeringint.com/articles/2015/04/chinese-and-qatari-firms-to-build-coal-power-plant-in-pakistan.html</t>
  </si>
  <si>
    <t>http://www.providencejournal.com/article/20150731/NEWS/150739880</t>
  </si>
  <si>
    <t>Gas Fired Power Plant</t>
  </si>
  <si>
    <t>USA</t>
  </si>
  <si>
    <t>Pakistan</t>
  </si>
  <si>
    <t>Coal Fired Power Plant</t>
  </si>
  <si>
    <t>Indonesia</t>
  </si>
  <si>
    <t>Marubeni, Japan</t>
  </si>
  <si>
    <t>http://www.reuters.com/article/2015/10/23/marubeni-plant-indonesia-idUSL3N12N3A920151023#eE1DTM1CqADhmIvI.97</t>
  </si>
  <si>
    <t>http://www.rferl.org/content/turkmenistan-japan-gas-power-plant-sumitomo-corp/27326563.html</t>
  </si>
  <si>
    <t>Sumitomo, Japan</t>
  </si>
  <si>
    <t>Turkmenistan</t>
  </si>
  <si>
    <t>http://www.channelnewsasia.com/news/business/singapore/sembcorp-to-build-s-557m/2156304.html</t>
  </si>
  <si>
    <t>Bangladesh</t>
  </si>
  <si>
    <t>Zimbabwe</t>
  </si>
  <si>
    <t>http://www.crainscleveland.com/article/20151008/NEWS/151009821/south-field-energy-to-build-1100-megawatt-power-plant-in-columbiana
http://www.ohio.com/news/local/company-to-build-its-second-1-1-billion-gas-fired-power-plant-near-wellsville-in-ohio-s-utica-shale-1.630781</t>
  </si>
  <si>
    <t>Nigeria</t>
  </si>
  <si>
    <t>Geometric &amp; GE</t>
  </si>
  <si>
    <t>http://www.power-eng.com/articles/2015/04/bechtel-to-build-combined-cycle-power-plant-in-ohio.html</t>
  </si>
  <si>
    <t>Bechtel</t>
  </si>
  <si>
    <t>Natural gas combined cycle Power Plant</t>
  </si>
  <si>
    <t>CSCEC, China</t>
  </si>
  <si>
    <t>http://www.hindustantimes.com/business/adani-reliance-to-build-bangladesh-power-plants-to-ease-crisis/story-6C2nFH1uiVrXQwSucTzXyM.html</t>
  </si>
  <si>
    <t>Reliance Power, India</t>
  </si>
  <si>
    <t>Adani Power, India</t>
  </si>
  <si>
    <t>Thailand</t>
  </si>
  <si>
    <t>http://www.alstom.com/press-centre/2015/3/alstom-to-build-the-first-ultra-supercritical-lignite-fired-power-plant-in-asia/</t>
  </si>
  <si>
    <t>Alstom</t>
  </si>
  <si>
    <t>Lignite Fired Power Plant</t>
  </si>
  <si>
    <t>Internet Link</t>
  </si>
  <si>
    <t>Type</t>
  </si>
  <si>
    <t>Gas</t>
  </si>
  <si>
    <t>Coal</t>
  </si>
  <si>
    <t>Lignite</t>
  </si>
  <si>
    <t>Dubai</t>
  </si>
  <si>
    <t>ACWA</t>
  </si>
  <si>
    <t>http://www.bloomberg.com/news/articles/2015-10-13/dubai-awards-acwa-1-8-billion-power-plant-deal-on-rising-demand</t>
  </si>
  <si>
    <t>http://www.constructionweekonline.com/article-34614-samsung-ct-awarded-18bn-qatar-power-plant-deal/</t>
  </si>
  <si>
    <t>Samsung</t>
  </si>
  <si>
    <t>Qatar</t>
  </si>
  <si>
    <t>SNC Lavalin</t>
  </si>
  <si>
    <t>http://www.enr.com/articles/4433-pseg-awards-estimated-900m-maryland-power-plant-job-to-snc-lavalin?v=preview</t>
  </si>
  <si>
    <t>http://217.218.67.231/Detail/2015/07/27/422086/iran-iraq-power-plant-basra-mapna-gas-</t>
  </si>
  <si>
    <t>http://www.reuters.com/article/nigeria-power-idUSL5N0Z315320150617</t>
  </si>
  <si>
    <t>Vietnam</t>
  </si>
  <si>
    <t>Doosan</t>
  </si>
  <si>
    <t>http://www.khl.com/magazines/international-construction/detail/item114316/Doosan-lands-half-billion-dollar-power-plant-contract-in-Vietnam</t>
  </si>
  <si>
    <t>http://newagebd.net/215913/chinese-firm-bags-epc-contract-of-payra-power-plant/</t>
  </si>
  <si>
    <t>BCPCL JV with China</t>
  </si>
  <si>
    <t>Search terms used</t>
  </si>
  <si>
    <t>Power Plant EPC Award</t>
  </si>
  <si>
    <t>L&amp;T</t>
  </si>
  <si>
    <t>http://www.business-standard.com/content/b2b-manufacturing-industry/l-t-bags-rs-1700-cr-epc-order-for-power-plant-in-bangladesh-115091800651_1.html</t>
  </si>
  <si>
    <t>Harbin China</t>
  </si>
  <si>
    <t>http://www.thenews.com.pk/print/14785-pm-not-to-inaugurate-bhikki-power-plant-today</t>
  </si>
  <si>
    <t>Egypt</t>
  </si>
  <si>
    <t>http://www.elsewedyelectric.com/FE/Common/NewDetails.aspx?ID=73&amp;g=7</t>
  </si>
  <si>
    <t>Elsewede</t>
  </si>
  <si>
    <t>India</t>
  </si>
  <si>
    <t>Thermal Power Plant</t>
  </si>
  <si>
    <t>http://www.power-technology.com/news/newsbhel-wins-epc-contract-for-1080mw-thermal-energy-project-in-telangana-india-4545091</t>
  </si>
  <si>
    <t>BHEL</t>
  </si>
  <si>
    <t>Saudi Arabia</t>
  </si>
  <si>
    <t>Doosan Korea</t>
  </si>
  <si>
    <t>Gas &amp; Oil</t>
  </si>
  <si>
    <t>http://www.power-technology.com/news/news97293.html</t>
  </si>
  <si>
    <t>Philippines</t>
  </si>
  <si>
    <t>FNEPEC, China</t>
  </si>
  <si>
    <t>http://www.sourcewatch.org/index.php/Misamis_Oriental_power_station</t>
  </si>
  <si>
    <t>Oman</t>
  </si>
  <si>
    <t>Mitsui</t>
  </si>
  <si>
    <t>Duel Fuel Power Plant</t>
  </si>
  <si>
    <t>Bouygues</t>
  </si>
  <si>
    <t>Mexico</t>
  </si>
  <si>
    <t>OHL &amp; SENER</t>
  </si>
  <si>
    <t>http://www.sener.es/News/ohl-industrial-and-sener-sign-477-million-deal-to-build-empalme-1-combined-cycle-plant-in-mexico/en#.VwerPfkrJD8</t>
  </si>
  <si>
    <t>http://hardyservices.co.uk/news/bouygues-wins-e100m-gibraltar-power-station-contract/</t>
  </si>
  <si>
    <t>http://www.dieselgasturbine.com/Alstoms-2nd-Iraq-EPC-Plant/</t>
  </si>
  <si>
    <t>Zubair gas fired power plant</t>
  </si>
  <si>
    <t>http://nangluongvietnam.vn/news/en/electricity/signing-epc-contract-for-duyen-hai-3-power-thermal-plant-extension-project.html</t>
  </si>
  <si>
    <t>Simple Cycle Gas Power Plant</t>
  </si>
  <si>
    <t>Algeria</t>
  </si>
  <si>
    <t>http://english.yonhapnews.co.kr/news/2013/10/31/88/0200000000AEN20131031007600320F.html</t>
  </si>
  <si>
    <t>hanwah, Korea</t>
  </si>
  <si>
    <t>Al Mansurya Gas Power Plant</t>
  </si>
  <si>
    <t>http://www.prnewswire.com/news-releases/cbi-announces-award-for-671-megawatt-combined-cycle-gas-turbine-power-station-263794621.html</t>
  </si>
  <si>
    <t>http://www.esi-africa.com/news/zimbabwes-hwange-thermal-power-station-to-add-600mw-in-a-bid-to-close-the-900mw-capacity-deficiency/</t>
  </si>
  <si>
    <t>Thermal Power Plant, Hwange</t>
  </si>
  <si>
    <t>Sino-Hydro</t>
  </si>
  <si>
    <t>CB&amp;I</t>
  </si>
  <si>
    <t>Year of award</t>
  </si>
  <si>
    <t>Not enough data / not used</t>
  </si>
  <si>
    <t>Yanbu Power Plant</t>
  </si>
  <si>
    <t>Oil</t>
  </si>
  <si>
    <t>http://www.constructionweekonline.com/article-21756-alstom-wins-970m-saudi-power-plant-order/</t>
  </si>
  <si>
    <t>http://www.sooilandgas.com/industrynews/tenaga-nasional-samsung-to-build-1-071mw-gas-fired-power-plant-in-news-32222106324</t>
  </si>
  <si>
    <t>Malaysia</t>
  </si>
  <si>
    <t>Tenaga Nasional, Gas Power Plant</t>
  </si>
  <si>
    <t>Prepared By:</t>
  </si>
  <si>
    <t>VK</t>
  </si>
  <si>
    <t>Date:</t>
  </si>
  <si>
    <t>Rev:</t>
  </si>
  <si>
    <t>0</t>
  </si>
  <si>
    <t>Power Plant EPC Cost Benchmarking</t>
  </si>
  <si>
    <t>Database (from the internet)</t>
  </si>
  <si>
    <t>Current Year (to plot chart):</t>
  </si>
  <si>
    <t>Indicative Escalation / year:</t>
  </si>
  <si>
    <t>Gas Fired Power Plants</t>
  </si>
  <si>
    <t>http://www.gasturbineworld.com/assets/sept_oct_2013_issue.pdf</t>
  </si>
  <si>
    <t>West Qurna-2 Simple Cycle Power Plant</t>
  </si>
  <si>
    <t>Enka</t>
  </si>
  <si>
    <t>http://www.fluor.com/projects/natural-gas-power-station-epc-commissioning</t>
  </si>
  <si>
    <t>Flour</t>
  </si>
  <si>
    <t>Brunswick Power Plant</t>
  </si>
  <si>
    <t>http://www.roc-taiwan.org/ct.asp?xItem=284839&amp;ctNode=1731&amp;mp=227</t>
  </si>
  <si>
    <t>Thai Binh 2 power plant</t>
  </si>
  <si>
    <t>Daelim</t>
  </si>
  <si>
    <t>http://www.antam.com/index.php?option=com_content&amp;task=view&amp;Itemid=144&amp;id=509</t>
  </si>
  <si>
    <t>ATNAM, Coal fired Power Plant</t>
  </si>
  <si>
    <t>Wartsila &amp; Lotte</t>
  </si>
  <si>
    <t>Jordan</t>
  </si>
  <si>
    <t>Ninemile Combined Cycle Plant</t>
  </si>
  <si>
    <t>Shaw Group</t>
  </si>
  <si>
    <t>http://www.businesswire.com/news/home/20120326005834/en/Shaw-Receives-Full-Notice-Proceed-Entergy%E2%80%99s-Ninemile</t>
  </si>
  <si>
    <t>http://af.reuters.com/article/zimbabweNews/idAFL5N10352G20150723</t>
  </si>
  <si>
    <t>http://www.rrprojects.net/mitsui-consortium-secures-epc-contract-from-jorf-lasfar-energy/</t>
  </si>
  <si>
    <t>Mitsui Consotium</t>
  </si>
  <si>
    <t>Morocco</t>
  </si>
  <si>
    <t>Combined Cycle Power Plant</t>
  </si>
  <si>
    <t>Isolux Corsán</t>
  </si>
  <si>
    <t>http://www.isoluxcorsan.com/en/communication/press-releases/new-contract-bangladesh.html</t>
  </si>
  <si>
    <t>Woodgroup</t>
  </si>
  <si>
    <t>Isreal</t>
  </si>
  <si>
    <t>http://www.woodgroup.com/news-events/news-releases/pages/wood-group-gts-wins-$875-million-epc-1500753.aspx</t>
  </si>
  <si>
    <t xml:space="preserve">Natural gas-fired Dorad Power Plant </t>
  </si>
  <si>
    <t>Gas Power Plant EPC Award</t>
  </si>
  <si>
    <t>Invenergy</t>
  </si>
  <si>
    <t>Sembcorp, Singapore</t>
  </si>
  <si>
    <t>Greensville Gas Fired Power Plant</t>
  </si>
  <si>
    <t>http://www.virginiabusiness.com/news/article/scc-approves-1.3-billion-power-plant-in-greensville-county
http://www.power-eng.com/articles/2015/04/fluor-awarded-epc-contract-for-dominion-s-greensville-county-power-station.html</t>
  </si>
  <si>
    <t>Advanced Power Services</t>
  </si>
  <si>
    <t>http://www.alstom.com/press-centre/2012/9/alstom-awarded-contract-to-supply-and-service-equipment-for-new-gas-fired-power-station-at-carrington-united-kingdom/</t>
  </si>
  <si>
    <t>UK</t>
  </si>
  <si>
    <t>Carrington Gas Fired Power Plant</t>
  </si>
  <si>
    <t>Duro Felguera, Alstom</t>
  </si>
  <si>
    <t>http://uk.reuters.com/article/mitsui-co-oman-power-idUKL6N0WP1OQ20150323</t>
  </si>
  <si>
    <t>Wildcat Combined Cycle Gas Power Plant</t>
  </si>
  <si>
    <t>Old Dominion</t>
  </si>
  <si>
    <t>http://delawarebusinessnow.com/2014/06/contractor-selected-for-675m-wildcat-point-power-plant-in-cecil-county/</t>
  </si>
  <si>
    <t>Mozambique</t>
  </si>
  <si>
    <t>Sumitomo and IHI</t>
  </si>
  <si>
    <t>http://www.worldconstructionnetwork.com/news/sumitomo-and-ihi-win-1502m-epc-contract-for-mozambique-power-plant</t>
  </si>
  <si>
    <t>Shell Gas Power Plant</t>
  </si>
  <si>
    <t>ABB</t>
  </si>
  <si>
    <t>http://www.enerdata.net/enerdatauk/press-and-publication/energy-news-001/epc-contract-awarded-iraq-s-south-gas-project_6400.html</t>
  </si>
  <si>
    <t>Marubeni</t>
  </si>
  <si>
    <t>http://businesstimes.com.vn/marubeni-awarded-epc-contract-in-vietnam/</t>
  </si>
  <si>
    <t>Coal Power Plant EPC Award</t>
  </si>
  <si>
    <t>http://www.sumitomocorp.co.jp/english/news/detail/id=28906</t>
  </si>
  <si>
    <t>Lontar Coal Fired Power Plant</t>
  </si>
  <si>
    <t>Alstom &amp; Marubeni</t>
  </si>
  <si>
    <t>Gibraltar</t>
  </si>
  <si>
    <t>http://www.alstom.com/press-centre/2011/12/Alstom-to-strengthen-Iraqs-electricity-network-with-a-728-MW-gas-fired-power-plant/</t>
  </si>
  <si>
    <t>Coal Fired Power Plants</t>
  </si>
  <si>
    <t>Siemens</t>
  </si>
  <si>
    <t>InterGen, Combined Cycle Gas Power Plant</t>
  </si>
  <si>
    <t>GE</t>
  </si>
  <si>
    <t>More useful websites found</t>
  </si>
  <si>
    <t>http://www.wartsila.com/media/news/10-10-2012-wartsila-led-consortium-to-supply-573-mw-power-plant-to-jordan---value-of-wartsila's-order-usd-334-million</t>
  </si>
  <si>
    <t>http://www.enka.ru/Enka.aspx?MainID=67&amp;ContentID=274&amp;SubID=93&amp;ReferenceID=369
http://steelmillsoftheworld.com/news/newsdisplay_cntry.asp?slno=27420</t>
  </si>
  <si>
    <t>http://uk.reuters.com/article/uk-britain-intergen-power-idUKBRE99R0II20131028</t>
  </si>
  <si>
    <t>Woodbridge Combined Cycle Gas Power Plant</t>
  </si>
  <si>
    <t>http://www.prnewswire.com/news-releases/competitive-power-ventures-ge-and-arclight-capital-announce-financial-closing-of-842-million-cpv-woodbridge-energy-center-in-new-jersey-224597041.html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</si>
</sst>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[$$-409]#,##0\ &quot;mil&quot;"/>
    <numFmt numFmtId="165" formatCode="_-* #,##0_-;\-* #,##0_-;_-* &quot;-&quot;??_-;_-@_-"/>
    <numFmt numFmtId="166" formatCode="[$$-409]#,##0.00\ &quot;mil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2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5" fontId="0" fillId="0" borderId="1" xfId="1" applyNumberFormat="1" applyFont="1" applyBorder="1" applyAlignment="1">
      <alignment vertical="center"/>
    </xf>
    <xf numFmtId="165" fontId="0" fillId="0" borderId="0" xfId="1" applyNumberFormat="1" applyFont="1" applyAlignment="1">
      <alignment vertical="center"/>
    </xf>
    <xf numFmtId="9" fontId="0" fillId="0" borderId="1" xfId="3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6" fontId="0" fillId="0" borderId="0" xfId="0" applyNumberForma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center" wrapText="1"/>
    </xf>
    <xf numFmtId="15" fontId="0" fillId="0" borderId="0" xfId="0" applyNumberFormat="1" applyAlignment="1">
      <alignment horizontal="left" vertical="center" wrapText="1"/>
    </xf>
    <xf numFmtId="0" fontId="0" fillId="0" borderId="0" xfId="0" quotePrefix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4" borderId="4" xfId="0" applyFill="1" applyBorder="1" applyAlignment="1">
      <alignment horizontal="center" vertical="center"/>
    </xf>
    <xf numFmtId="9" fontId="0" fillId="4" borderId="7" xfId="0" applyNumberForma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4" borderId="3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165" fontId="0" fillId="0" borderId="1" xfId="1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0" borderId="0" xfId="2" applyAlignment="1">
      <alignment vertical="center"/>
    </xf>
    <xf numFmtId="0" fontId="0" fillId="0" borderId="1" xfId="0" applyFill="1" applyBorder="1" applyAlignment="1">
      <alignment vertic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Power Plant EPC Cost Benchmarking Curve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1" baseline="0">
                <a:effectLst/>
              </a:rPr>
              <a:t>(based on internet based project information -  </a:t>
            </a:r>
            <a:r>
              <a:rPr lang="en-US" sz="1200" b="0" i="1" baseline="0">
                <a:solidFill>
                  <a:srgbClr val="FF0000"/>
                </a:solidFill>
                <a:effectLst/>
              </a:rPr>
              <a:t>indicatively escalated to 2016</a:t>
            </a:r>
            <a:r>
              <a:rPr lang="en-US" sz="1200" b="0" i="1" baseline="0">
                <a:effectLst/>
              </a:rPr>
              <a:t>)</a:t>
            </a:r>
            <a:endParaRPr lang="en-GB" sz="12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Sheet1!$D$38</c:f>
              <c:strCache>
                <c:ptCount val="1"/>
                <c:pt idx="0">
                  <c:v>Gas Fired Power Plants</c:v>
                </c:pt>
              </c:strCache>
            </c:strRef>
          </c:tx>
          <c:spPr>
            <a:ln w="28575">
              <a:noFill/>
            </a:ln>
          </c:spPr>
          <c:trendline>
            <c:spPr>
              <a:ln w="25400">
                <a:solidFill>
                  <a:srgbClr val="0070C0"/>
                </a:solidFill>
              </a:ln>
            </c:spPr>
            <c:trendlineType val="log"/>
            <c:dispRSqr val="0"/>
            <c:dispEq val="0"/>
          </c:trendline>
          <c:xVal>
            <c:numRef>
              <c:f>Sheet1!$L$40:$L$75</c:f>
              <c:numCache>
                <c:formatCode>_-* #,##0_-;\-* #,##0_-;_-* "-"??_-;_-@_-</c:formatCode>
                <c:ptCount val="36"/>
                <c:pt idx="0">
                  <c:v>3000</c:v>
                </c:pt>
                <c:pt idx="1">
                  <c:v>900</c:v>
                </c:pt>
                <c:pt idx="2">
                  <c:v>1588</c:v>
                </c:pt>
                <c:pt idx="3">
                  <c:v>400</c:v>
                </c:pt>
                <c:pt idx="4">
                  <c:v>426</c:v>
                </c:pt>
                <c:pt idx="5">
                  <c:v>1100</c:v>
                </c:pt>
                <c:pt idx="6">
                  <c:v>500</c:v>
                </c:pt>
                <c:pt idx="7">
                  <c:v>3000</c:v>
                </c:pt>
                <c:pt idx="8">
                  <c:v>2500</c:v>
                </c:pt>
                <c:pt idx="9">
                  <c:v>755</c:v>
                </c:pt>
                <c:pt idx="10">
                  <c:v>400</c:v>
                </c:pt>
                <c:pt idx="11">
                  <c:v>1156</c:v>
                </c:pt>
                <c:pt idx="12">
                  <c:v>2555</c:v>
                </c:pt>
                <c:pt idx="13">
                  <c:v>445</c:v>
                </c:pt>
                <c:pt idx="14">
                  <c:v>80</c:v>
                </c:pt>
                <c:pt idx="15">
                  <c:v>770</c:v>
                </c:pt>
                <c:pt idx="16">
                  <c:v>740</c:v>
                </c:pt>
                <c:pt idx="17">
                  <c:v>450</c:v>
                </c:pt>
                <c:pt idx="18">
                  <c:v>728</c:v>
                </c:pt>
                <c:pt idx="19">
                  <c:v>671</c:v>
                </c:pt>
                <c:pt idx="20">
                  <c:v>1000</c:v>
                </c:pt>
                <c:pt idx="21">
                  <c:v>1071</c:v>
                </c:pt>
                <c:pt idx="22">
                  <c:v>126</c:v>
                </c:pt>
                <c:pt idx="23">
                  <c:v>1300</c:v>
                </c:pt>
                <c:pt idx="24">
                  <c:v>573</c:v>
                </c:pt>
                <c:pt idx="25">
                  <c:v>550</c:v>
                </c:pt>
                <c:pt idx="26">
                  <c:v>340</c:v>
                </c:pt>
                <c:pt idx="27">
                  <c:v>800</c:v>
                </c:pt>
                <c:pt idx="28">
                  <c:v>880</c:v>
                </c:pt>
                <c:pt idx="29">
                  <c:v>110</c:v>
                </c:pt>
                <c:pt idx="30">
                  <c:v>50</c:v>
                </c:pt>
                <c:pt idx="31">
                  <c:v>2100</c:v>
                </c:pt>
                <c:pt idx="32">
                  <c:v>700</c:v>
                </c:pt>
              </c:numCache>
            </c:numRef>
          </c:xVal>
          <c:yVal>
            <c:numRef>
              <c:f>Sheet1!$M$40:$M$75</c:f>
              <c:numCache>
                <c:formatCode>[$$-409]#,##0.00\ "mil"</c:formatCode>
                <c:ptCount val="36"/>
                <c:pt idx="0">
                  <c:v>0.8666666666666667</c:v>
                </c:pt>
                <c:pt idx="1">
                  <c:v>0.80888888888888888</c:v>
                </c:pt>
                <c:pt idx="2">
                  <c:v>0.8513853904282116</c:v>
                </c:pt>
                <c:pt idx="3">
                  <c:v>0.78</c:v>
                </c:pt>
                <c:pt idx="4">
                  <c:v>0.95211267605633809</c:v>
                </c:pt>
                <c:pt idx="5">
                  <c:v>1.04</c:v>
                </c:pt>
                <c:pt idx="6">
                  <c:v>1.6639999999999999</c:v>
                </c:pt>
                <c:pt idx="7">
                  <c:v>1.04</c:v>
                </c:pt>
                <c:pt idx="8">
                  <c:v>1.02336</c:v>
                </c:pt>
                <c:pt idx="9">
                  <c:v>1.2397350993377483</c:v>
                </c:pt>
                <c:pt idx="10">
                  <c:v>0.66299999999999992</c:v>
                </c:pt>
                <c:pt idx="11">
                  <c:v>0.48581314878892734</c:v>
                </c:pt>
                <c:pt idx="12">
                  <c:v>1.6837904747109202</c:v>
                </c:pt>
                <c:pt idx="13">
                  <c:v>1.4723595505617979</c:v>
                </c:pt>
                <c:pt idx="14">
                  <c:v>1.6900000000000002</c:v>
                </c:pt>
                <c:pt idx="15">
                  <c:v>0.60374025974025969</c:v>
                </c:pt>
                <c:pt idx="16">
                  <c:v>0.80389189189189203</c:v>
                </c:pt>
                <c:pt idx="17">
                  <c:v>1.0767928888888891</c:v>
                </c:pt>
                <c:pt idx="18">
                  <c:v>0.86903778742857163</c:v>
                </c:pt>
                <c:pt idx="19">
                  <c:v>0.80596125186289136</c:v>
                </c:pt>
                <c:pt idx="20">
                  <c:v>0.73008000000000006</c:v>
                </c:pt>
                <c:pt idx="21">
                  <c:v>0.85073747899159669</c:v>
                </c:pt>
                <c:pt idx="22">
                  <c:v>1.9698189848380958</c:v>
                </c:pt>
                <c:pt idx="23">
                  <c:v>0.89989120000000011</c:v>
                </c:pt>
                <c:pt idx="24">
                  <c:v>1.1269841625130892</c:v>
                </c:pt>
                <c:pt idx="25">
                  <c:v>1.1060480930909093</c:v>
                </c:pt>
                <c:pt idx="26">
                  <c:v>1.1987609479529415</c:v>
                </c:pt>
                <c:pt idx="27">
                  <c:v>1.3839426764800005</c:v>
                </c:pt>
                <c:pt idx="28">
                  <c:v>1.1060480930909093</c:v>
                </c:pt>
                <c:pt idx="29">
                  <c:v>1.3654545454545453</c:v>
                </c:pt>
                <c:pt idx="30">
                  <c:v>1.4038302720000002</c:v>
                </c:pt>
                <c:pt idx="31">
                  <c:v>0.87310872380952387</c:v>
                </c:pt>
                <c:pt idx="32">
                  <c:v>1.3530506971428573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Sheet1!$D$77</c:f>
              <c:strCache>
                <c:ptCount val="1"/>
                <c:pt idx="0">
                  <c:v>Coal Fired Power Plants</c:v>
                </c:pt>
              </c:strCache>
            </c:strRef>
          </c:tx>
          <c:spPr>
            <a:ln w="28575">
              <a:noFill/>
            </a:ln>
          </c:spPr>
          <c:trendline>
            <c:spPr>
              <a:ln w="31750">
                <a:solidFill>
                  <a:srgbClr val="C00000"/>
                </a:solidFill>
              </a:ln>
            </c:spPr>
            <c:trendlineType val="log"/>
            <c:dispRSqr val="0"/>
            <c:dispEq val="0"/>
          </c:trendline>
          <c:xVal>
            <c:numRef>
              <c:f>Sheet1!$L$78:$L$99</c:f>
              <c:numCache>
                <c:formatCode>_-* #,##0_-;\-* #,##0_-;_-* "-"??_-;_-@_-</c:formatCode>
                <c:ptCount val="22"/>
                <c:pt idx="0">
                  <c:v>600</c:v>
                </c:pt>
                <c:pt idx="1">
                  <c:v>1320</c:v>
                </c:pt>
                <c:pt idx="2">
                  <c:v>600</c:v>
                </c:pt>
                <c:pt idx="3">
                  <c:v>1000</c:v>
                </c:pt>
                <c:pt idx="4">
                  <c:v>600</c:v>
                </c:pt>
                <c:pt idx="5">
                  <c:v>1600</c:v>
                </c:pt>
                <c:pt idx="6">
                  <c:v>1200</c:v>
                </c:pt>
                <c:pt idx="7">
                  <c:v>1080</c:v>
                </c:pt>
                <c:pt idx="8">
                  <c:v>405</c:v>
                </c:pt>
                <c:pt idx="9">
                  <c:v>660</c:v>
                </c:pt>
                <c:pt idx="10">
                  <c:v>600</c:v>
                </c:pt>
                <c:pt idx="11">
                  <c:v>1200</c:v>
                </c:pt>
                <c:pt idx="12">
                  <c:v>60</c:v>
                </c:pt>
                <c:pt idx="13">
                  <c:v>700</c:v>
                </c:pt>
                <c:pt idx="14">
                  <c:v>600</c:v>
                </c:pt>
                <c:pt idx="15">
                  <c:v>315</c:v>
                </c:pt>
              </c:numCache>
            </c:numRef>
          </c:xVal>
          <c:yVal>
            <c:numRef>
              <c:f>Sheet1!$M$78:$M$99</c:f>
              <c:numCache>
                <c:formatCode>[$$-409]#,##0.00\ "mil"</c:formatCode>
                <c:ptCount val="22"/>
                <c:pt idx="0">
                  <c:v>0.93333333333333335</c:v>
                </c:pt>
                <c:pt idx="1">
                  <c:v>1.1818181818181819</c:v>
                </c:pt>
                <c:pt idx="2">
                  <c:v>2.0583333333333331</c:v>
                </c:pt>
                <c:pt idx="3">
                  <c:v>2.08</c:v>
                </c:pt>
                <c:pt idx="4">
                  <c:v>1.9066666666666667</c:v>
                </c:pt>
                <c:pt idx="5">
                  <c:v>0.97499999999999998</c:v>
                </c:pt>
                <c:pt idx="6">
                  <c:v>1.56</c:v>
                </c:pt>
                <c:pt idx="7">
                  <c:v>0.76931111111111106</c:v>
                </c:pt>
                <c:pt idx="8">
                  <c:v>1.9442093827160494</c:v>
                </c:pt>
                <c:pt idx="9">
                  <c:v>1.4601600000000001</c:v>
                </c:pt>
                <c:pt idx="10">
                  <c:v>1.9829333333333337</c:v>
                </c:pt>
                <c:pt idx="11">
                  <c:v>1.5598114133333336</c:v>
                </c:pt>
                <c:pt idx="12">
                  <c:v>2.8271581866666669</c:v>
                </c:pt>
                <c:pt idx="13">
                  <c:v>1.9118831323428578</c:v>
                </c:pt>
                <c:pt idx="14">
                  <c:v>2.0898852455492274</c:v>
                </c:pt>
                <c:pt idx="15">
                  <c:v>1.4857142857142858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181504"/>
        <c:axId val="295181896"/>
      </c:scatterChart>
      <c:valAx>
        <c:axId val="29518150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Capacity (MW)</a:t>
                </a:r>
              </a:p>
            </c:rich>
          </c:tx>
          <c:layout/>
          <c:overlay val="0"/>
        </c:title>
        <c:numFmt formatCode="_-* #,##0_-;\-* #,##0_-;_-* &quot;-&quot;??_-;_-@_-" sourceLinked="1"/>
        <c:majorTickMark val="out"/>
        <c:minorTickMark val="none"/>
        <c:tickLblPos val="nextTo"/>
        <c:crossAx val="295181896"/>
        <c:crosses val="autoZero"/>
        <c:crossBetween val="midCat"/>
        <c:majorUnit val="500"/>
      </c:valAx>
      <c:valAx>
        <c:axId val="295181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$/MW Cost</a:t>
                </a:r>
              </a:p>
            </c:rich>
          </c:tx>
          <c:layout/>
          <c:overlay val="0"/>
        </c:title>
        <c:numFmt formatCode="[$$-409]#,##0.00\ &quot;mil&quot;" sourceLinked="1"/>
        <c:majorTickMark val="out"/>
        <c:minorTickMark val="none"/>
        <c:tickLblPos val="nextTo"/>
        <c:crossAx val="295181504"/>
        <c:crosses val="autoZero"/>
        <c:crossBetween val="midCat"/>
      </c:valAx>
      <c:spPr>
        <a:solidFill>
          <a:schemeClr val="accent4">
            <a:lumMod val="20000"/>
            <a:lumOff val="80000"/>
          </a:schemeClr>
        </a:solidFill>
      </c:spPr>
    </c:plotArea>
    <c:legend>
      <c:legendPos val="t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9779097242696539"/>
          <c:y val="0.21882907209486763"/>
          <c:w val="0.16460538707606376"/>
          <c:h val="0.16576006637258323"/>
        </c:manualLayout>
      </c:layout>
      <c:overlay val="1"/>
      <c:txPr>
        <a:bodyPr/>
        <a:lstStyle/>
        <a:p>
          <a:pPr>
            <a:defRPr sz="12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714373</xdr:colOff>
      <xdr:row>3</xdr:row>
      <xdr:rowOff>154783</xdr:rowOff>
    </xdr:from>
    <xdr:to>
      <xdr:col>13</xdr:col>
      <xdr:colOff>4619625</xdr:colOff>
      <xdr:row>31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869155</xdr:colOff>
      <xdr:row>32</xdr:row>
      <xdr:rowOff>83344</xdr:rowOff>
    </xdr:from>
    <xdr:to>
      <xdr:col>5</xdr:col>
      <xdr:colOff>83343</xdr:colOff>
      <xdr:row>33</xdr:row>
      <xdr:rowOff>190500</xdr:rowOff>
    </xdr:to>
    <xdr:sp macro="" textlink="">
      <xdr:nvSpPr>
        <xdr:cNvPr id="4" name="Line Callout 1 (No Border) 3"/>
        <xdr:cNvSpPr/>
      </xdr:nvSpPr>
      <xdr:spPr>
        <a:xfrm>
          <a:off x="3571874" y="6286500"/>
          <a:ext cx="1690688" cy="297656"/>
        </a:xfrm>
        <a:prstGeom prst="callout1">
          <a:avLst>
            <a:gd name="adj1" fmla="val 46750"/>
            <a:gd name="adj2" fmla="val 102935"/>
            <a:gd name="adj3" fmla="val 148500"/>
            <a:gd name="adj4" fmla="val 139836"/>
          </a:avLst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Change to modify graph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0.22436</cdr:x>
      <cdr:y>0.17822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083595" cy="857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050" b="1">
              <a:solidFill>
                <a:schemeClr val="accent5">
                  <a:lumMod val="50000"/>
                </a:schemeClr>
              </a:solidFill>
            </a:rPr>
            <a:t>Note:</a:t>
          </a:r>
        </a:p>
        <a:p xmlns:a="http://schemas.openxmlformats.org/drawingml/2006/main">
          <a:r>
            <a:rPr lang="en-GB" sz="1050" baseline="0">
              <a:solidFill>
                <a:schemeClr val="accent5">
                  <a:lumMod val="50000"/>
                </a:schemeClr>
              </a:solidFill>
            </a:rPr>
            <a:t>This is a very high level benchmarking. Individual projects could vary considerably from the trendline</a:t>
          </a:r>
          <a:endParaRPr lang="en-GB" sz="1050">
            <a:solidFill>
              <a:schemeClr val="accent5">
                <a:lumMod val="50000"/>
              </a:schemeClr>
            </a:solidFill>
          </a:endParaRPr>
        </a:p>
        <a:p xmlns:a="http://schemas.openxmlformats.org/drawingml/2006/main">
          <a:endParaRPr lang="en-GB" sz="1100">
            <a:solidFill>
              <a:schemeClr val="accent5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0.79396</cdr:x>
      <cdr:y>0.74706</cdr:y>
    </cdr:from>
    <cdr:to>
      <cdr:x>0.97167</cdr:x>
      <cdr:y>0.89616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447701" y="3940336"/>
          <a:ext cx="2562307" cy="7864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b="1"/>
            <a:t>Major Exclusions:</a:t>
          </a:r>
        </a:p>
        <a:p xmlns:a="http://schemas.openxmlformats.org/drawingml/2006/main">
          <a:r>
            <a:rPr lang="en-GB" sz="1100"/>
            <a:t>Pre-FEED, FEED, Onwer's Costs, Service</a:t>
          </a:r>
          <a:r>
            <a:rPr lang="en-GB" sz="1100" baseline="0"/>
            <a:t> Agreements, O&amp;M</a:t>
          </a:r>
          <a:endParaRPr lang="en-GB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lstom.com/press-centre/2015/3/alstom-to-build-the-first-ultra-supercritical-lignite-fired-power-plant-in-asia/" TargetMode="External"/><Relationship Id="rId18" Type="http://schemas.openxmlformats.org/officeDocument/2006/relationships/hyperlink" Target="http://newagebd.net/215913/chinese-firm-bags-epc-contract-of-payra-power-plant/" TargetMode="External"/><Relationship Id="rId26" Type="http://schemas.openxmlformats.org/officeDocument/2006/relationships/hyperlink" Target="http://www.dieselgasturbine.com/Alstoms-2nd-Iraq-EPC-Plant/" TargetMode="External"/><Relationship Id="rId39" Type="http://schemas.openxmlformats.org/officeDocument/2006/relationships/hyperlink" Target="http://www.wartsila.com/media/news/10-10-2012-wartsila-led-consortium-to-supply-573-mw-power-plant-to-jordan---value-of-wartsila's-order-usd-334-million" TargetMode="External"/><Relationship Id="rId21" Type="http://schemas.openxmlformats.org/officeDocument/2006/relationships/hyperlink" Target="http://www.elsewedyelectric.com/FE/Common/NewDetails.aspx?ID=73&amp;g=7" TargetMode="External"/><Relationship Id="rId34" Type="http://schemas.openxmlformats.org/officeDocument/2006/relationships/hyperlink" Target="http://www.sooilandgas.com/industrynews/tenaga-nasional-samsung-to-build-1-071mw-gas-fired-power-plant-in-news-32222106324" TargetMode="External"/><Relationship Id="rId42" Type="http://schemas.openxmlformats.org/officeDocument/2006/relationships/hyperlink" Target="http://www.isoluxcorsan.com/en/communication/press-releases/new-contract-bangladesh.html" TargetMode="External"/><Relationship Id="rId47" Type="http://schemas.openxmlformats.org/officeDocument/2006/relationships/hyperlink" Target="http://www.enerdata.net/enerdatauk/press-and-publication/energy-news-001/epc-contract-awarded-iraq-s-south-gas-project_6400.html" TargetMode="External"/><Relationship Id="rId50" Type="http://schemas.openxmlformats.org/officeDocument/2006/relationships/hyperlink" Target="http://www.power-technology.com/news/news97293.html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://af.reuters.com/article/zimbabweNews/idAFL5N10352G20150723" TargetMode="External"/><Relationship Id="rId12" Type="http://schemas.openxmlformats.org/officeDocument/2006/relationships/hyperlink" Target="http://www.hindustantimes.com/business/adani-reliance-to-build-bangladesh-power-plants-to-ease-crisis/story-6C2nFH1uiVrXQwSucTzXyM.html" TargetMode="External"/><Relationship Id="rId17" Type="http://schemas.openxmlformats.org/officeDocument/2006/relationships/hyperlink" Target="http://www.reuters.com/article/2015/10/23/marubeni-plant-indonesia-idUSL3N12N3A920151023" TargetMode="External"/><Relationship Id="rId25" Type="http://schemas.openxmlformats.org/officeDocument/2006/relationships/hyperlink" Target="http://hardyservices.co.uk/news/bouygues-wins-e100m-gibraltar-power-station-contract/" TargetMode="External"/><Relationship Id="rId33" Type="http://schemas.openxmlformats.org/officeDocument/2006/relationships/hyperlink" Target="http://www.constructionweekonline.com/article-21756-alstom-wins-970m-saudi-power-plant-order/" TargetMode="External"/><Relationship Id="rId38" Type="http://schemas.openxmlformats.org/officeDocument/2006/relationships/hyperlink" Target="http://www.antam.com/index.php?option=com_content&amp;task=view&amp;Itemid=144&amp;id=509" TargetMode="External"/><Relationship Id="rId46" Type="http://schemas.openxmlformats.org/officeDocument/2006/relationships/hyperlink" Target="http://www.worldconstructionnetwork.com/news/sumitomo-and-ihi-win-1502m-epc-contract-for-mozambique-power-plant" TargetMode="External"/><Relationship Id="rId2" Type="http://schemas.openxmlformats.org/officeDocument/2006/relationships/hyperlink" Target="http://www.powerengineeringint.com/articles/2015/04/chinese-and-qatari-firms-to-build-coal-power-plant-in-pakistan.html" TargetMode="External"/><Relationship Id="rId16" Type="http://schemas.openxmlformats.org/officeDocument/2006/relationships/hyperlink" Target="http://www.enr.com/articles/4433-pseg-awards-estimated-900m-maryland-power-plant-job-to-snc-lavalin?v=preview" TargetMode="External"/><Relationship Id="rId20" Type="http://schemas.openxmlformats.org/officeDocument/2006/relationships/hyperlink" Target="http://www.thenews.com.pk/print/14785-pm-not-to-inaugurate-bhikki-power-plant-today" TargetMode="External"/><Relationship Id="rId29" Type="http://schemas.openxmlformats.org/officeDocument/2006/relationships/hyperlink" Target="http://www.alstom.com/press-centre/2011/12/Alstom-to-strengthen-Iraqs-electricity-network-with-a-728-MW-gas-fired-power-plant/" TargetMode="External"/><Relationship Id="rId41" Type="http://schemas.openxmlformats.org/officeDocument/2006/relationships/hyperlink" Target="http://www.rrprojects.net/mitsui-consortium-secures-epc-contract-from-jorf-lasfar-energy/" TargetMode="External"/><Relationship Id="rId54" Type="http://schemas.openxmlformats.org/officeDocument/2006/relationships/hyperlink" Target="http://www.power-technology.com/news/newsbhel-wins-epc-contract-for-1080mw-thermal-energy-project-in-telangana-india-4545091" TargetMode="External"/><Relationship Id="rId1" Type="http://schemas.openxmlformats.org/officeDocument/2006/relationships/hyperlink" Target="http://217.218.67.231/Detail/2015/07/27/422086/iran-iraq-power-plant-basra-mapna-gas-" TargetMode="External"/><Relationship Id="rId6" Type="http://schemas.openxmlformats.org/officeDocument/2006/relationships/hyperlink" Target="http://www.channelnewsasia.com/news/business/singapore/sembcorp-to-build-s-557m/2156304.html" TargetMode="External"/><Relationship Id="rId11" Type="http://schemas.openxmlformats.org/officeDocument/2006/relationships/hyperlink" Target="http://www.hindustantimes.com/business/adani-reliance-to-build-bangladesh-power-plants-to-ease-crisis/story-6C2nFH1uiVrXQwSucTzXyM.html" TargetMode="External"/><Relationship Id="rId24" Type="http://schemas.openxmlformats.org/officeDocument/2006/relationships/hyperlink" Target="http://www.sener.es/News/ohl-industrial-and-sener-sign-477-million-deal-to-build-empalme-1-combined-cycle-plant-in-mexico/en" TargetMode="External"/><Relationship Id="rId32" Type="http://schemas.openxmlformats.org/officeDocument/2006/relationships/hyperlink" Target="http://www.esi-africa.com/news/zimbabwes-hwange-thermal-power-station-to-add-600mw-in-a-bid-to-close-the-900mw-capacity-deficiency/" TargetMode="External"/><Relationship Id="rId37" Type="http://schemas.openxmlformats.org/officeDocument/2006/relationships/hyperlink" Target="http://www.roc-taiwan.org/ct.asp?xItem=284839&amp;ctNode=1731&amp;mp=227" TargetMode="External"/><Relationship Id="rId40" Type="http://schemas.openxmlformats.org/officeDocument/2006/relationships/hyperlink" Target="http://www.businesswire.com/news/home/20120326005834/en/Shaw-Receives-Full-Notice-Proceed-Entergy%E2%80%99s-Ninemile" TargetMode="External"/><Relationship Id="rId45" Type="http://schemas.openxmlformats.org/officeDocument/2006/relationships/hyperlink" Target="http://www.alstom.com/press-centre/2012/9/alstom-awarded-contract-to-supply-and-service-equipment-for-new-gas-fired-power-station-at-carrington-united-kingdom/" TargetMode="External"/><Relationship Id="rId53" Type="http://schemas.openxmlformats.org/officeDocument/2006/relationships/hyperlink" Target="http://www.prnewswire.com/news-releases/competitive-power-ventures-ge-and-arclight-capital-announce-financial-closing-of-842-million-cpv-woodbridge-energy-center-in-new-jersey-224597041.html" TargetMode="External"/><Relationship Id="rId5" Type="http://schemas.openxmlformats.org/officeDocument/2006/relationships/hyperlink" Target="http://www.rferl.org/content/turkmenistan-japan-gas-power-plant-sumitomo-corp/27326563.html" TargetMode="External"/><Relationship Id="rId15" Type="http://schemas.openxmlformats.org/officeDocument/2006/relationships/hyperlink" Target="http://www.constructionweekonline.com/article-34614-samsung-ct-awarded-18bn-qatar-power-plant-deal/" TargetMode="External"/><Relationship Id="rId23" Type="http://schemas.openxmlformats.org/officeDocument/2006/relationships/hyperlink" Target="http://uk.reuters.com/article/mitsui-co-oman-power-idUKL6N0WP1OQ20150323" TargetMode="External"/><Relationship Id="rId28" Type="http://schemas.openxmlformats.org/officeDocument/2006/relationships/hyperlink" Target="http://english.yonhapnews.co.kr/news/2013/10/31/88/0200000000AEN20131031007600320F.html" TargetMode="External"/><Relationship Id="rId36" Type="http://schemas.openxmlformats.org/officeDocument/2006/relationships/hyperlink" Target="http://www.fluor.com/projects/natural-gas-power-station-epc-commissioning" TargetMode="External"/><Relationship Id="rId49" Type="http://schemas.openxmlformats.org/officeDocument/2006/relationships/hyperlink" Target="http://www.sumitomocorp.co.jp/english/news/detail/id=28906" TargetMode="External"/><Relationship Id="rId10" Type="http://schemas.openxmlformats.org/officeDocument/2006/relationships/hyperlink" Target="http://www.power-eng.com/articles/2015/04/bechtel-to-build-combined-cycle-power-plant-in-ohio.html" TargetMode="External"/><Relationship Id="rId19" Type="http://schemas.openxmlformats.org/officeDocument/2006/relationships/hyperlink" Target="http://www.business-standard.com/content/b2b-manufacturing-industry/l-t-bags-rs-1700-cr-epc-order-for-power-plant-in-bangladesh-115091800651_1.html" TargetMode="External"/><Relationship Id="rId31" Type="http://schemas.openxmlformats.org/officeDocument/2006/relationships/hyperlink" Target="http://delawarebusinessnow.com/2014/06/contractor-selected-for-675m-wildcat-point-power-plant-in-cecil-county/" TargetMode="External"/><Relationship Id="rId44" Type="http://schemas.openxmlformats.org/officeDocument/2006/relationships/hyperlink" Target="http://www.virginiabusiness.com/news/article/scc-approves-1.3-billion-power-plant-in-greensville-county" TargetMode="External"/><Relationship Id="rId52" Type="http://schemas.openxmlformats.org/officeDocument/2006/relationships/hyperlink" Target="http://uk.reuters.com/article/uk-britain-intergen-power-idUKBRE99R0II20131028" TargetMode="External"/><Relationship Id="rId4" Type="http://schemas.openxmlformats.org/officeDocument/2006/relationships/hyperlink" Target="http://www.khl.com/magazines/international-construction/detail/item114316/Doosan-lands-half-billion-dollar-power-plant-contract-in-Vietnam" TargetMode="External"/><Relationship Id="rId9" Type="http://schemas.openxmlformats.org/officeDocument/2006/relationships/hyperlink" Target="http://www.reuters.com/article/nigeria-power-idUSL5N0Z315320150617" TargetMode="External"/><Relationship Id="rId14" Type="http://schemas.openxmlformats.org/officeDocument/2006/relationships/hyperlink" Target="http://www.bloomberg.com/news/articles/2015-10-13/dubai-awards-acwa-1-8-billion-power-plant-deal-on-rising-demand" TargetMode="External"/><Relationship Id="rId22" Type="http://schemas.openxmlformats.org/officeDocument/2006/relationships/hyperlink" Target="http://www.sourcewatch.org/index.php/Misamis_Oriental_power_station" TargetMode="External"/><Relationship Id="rId27" Type="http://schemas.openxmlformats.org/officeDocument/2006/relationships/hyperlink" Target="http://nangluongvietnam.vn/news/en/electricity/signing-epc-contract-for-duyen-hai-3-power-thermal-plant-extension-project.html" TargetMode="External"/><Relationship Id="rId30" Type="http://schemas.openxmlformats.org/officeDocument/2006/relationships/hyperlink" Target="http://www.prnewswire.com/news-releases/cbi-announces-award-for-671-megawatt-combined-cycle-gas-turbine-power-station-263794621.html" TargetMode="External"/><Relationship Id="rId35" Type="http://schemas.openxmlformats.org/officeDocument/2006/relationships/hyperlink" Target="http://www.enka.ru/Enka.aspx?MainID=67&amp;ContentID=274&amp;SubID=93&amp;ReferenceID=369" TargetMode="External"/><Relationship Id="rId43" Type="http://schemas.openxmlformats.org/officeDocument/2006/relationships/hyperlink" Target="http://www.woodgroup.com/news-events/news-releases/pages/wood-group-gts-wins-$875-million-epc-1500753.aspx" TargetMode="External"/><Relationship Id="rId48" Type="http://schemas.openxmlformats.org/officeDocument/2006/relationships/hyperlink" Target="http://businesstimes.com.vn/marubeni-awarded-epc-contract-in-vietnam/" TargetMode="External"/><Relationship Id="rId56" Type="http://schemas.openxmlformats.org/officeDocument/2006/relationships/drawing" Target="../drawings/drawing1.xml"/><Relationship Id="rId8" Type="http://schemas.openxmlformats.org/officeDocument/2006/relationships/hyperlink" Target="http://www.crainscleveland.com/article/20151008/NEWS/151009821/south-field-energy-to-build-1100-megawatt-power-plant-in-columbiana" TargetMode="External"/><Relationship Id="rId51" Type="http://schemas.openxmlformats.org/officeDocument/2006/relationships/hyperlink" Target="http://www.gasturbineworld.com/assets/sept_oct_2013_issue.pdf" TargetMode="External"/><Relationship Id="rId3" Type="http://schemas.openxmlformats.org/officeDocument/2006/relationships/hyperlink" Target="http://www.providencejournal.com/article/20150731/NEWS/150739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Q115"/>
  <sheetViews>
    <sheetView tabSelected="1" view="pageBreakPreview" zoomScale="80" zoomScaleNormal="80" zoomScaleSheetLayoutView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M101" sqref="M101"/>
    </sheetView>
  </sheetViews>
  <sheetFormatPr defaultColWidth="9.140625" defaultRowHeight="15" x14ac:dyDescent="0.25"/>
  <cols>
    <col min="1" max="3" width="9.140625" style="3"/>
    <col min="4" max="4" width="14.140625" style="3" customWidth="1"/>
    <col min="5" max="5" width="37.140625" style="3" customWidth="1"/>
    <col min="6" max="6" width="12.42578125" style="3" customWidth="1"/>
    <col min="7" max="7" width="21.140625" style="4" customWidth="1"/>
    <col min="8" max="8" width="14" style="3" customWidth="1"/>
    <col min="9" max="9" width="9.140625" style="1"/>
    <col min="10" max="10" width="11.5703125" style="3" customWidth="1"/>
    <col min="11" max="11" width="17.7109375" style="3" customWidth="1"/>
    <col min="12" max="12" width="10.140625" style="3" bestFit="1" customWidth="1"/>
    <col min="13" max="13" width="11.28515625" style="3" customWidth="1"/>
    <col min="14" max="14" width="88" style="4" customWidth="1"/>
    <col min="15" max="15" width="9.140625" style="3"/>
    <col min="16" max="16" width="31.28515625" style="3" bestFit="1" customWidth="1"/>
    <col min="17" max="17" width="29.140625" style="3" bestFit="1" customWidth="1"/>
    <col min="18" max="18" width="26.42578125" style="3" customWidth="1"/>
    <col min="19" max="16384" width="9.140625" style="3"/>
  </cols>
  <sheetData>
    <row r="1" spans="5:14" ht="23.25" x14ac:dyDescent="0.25">
      <c r="E1" s="23" t="s">
        <v>114</v>
      </c>
      <c r="M1" s="18" t="s">
        <v>109</v>
      </c>
      <c r="N1" s="19" t="s">
        <v>110</v>
      </c>
    </row>
    <row r="2" spans="5:14" x14ac:dyDescent="0.25">
      <c r="M2" s="18" t="s">
        <v>111</v>
      </c>
      <c r="N2" s="20">
        <v>42485</v>
      </c>
    </row>
    <row r="3" spans="5:14" x14ac:dyDescent="0.25">
      <c r="M3" s="18" t="s">
        <v>112</v>
      </c>
      <c r="N3" s="21" t="s">
        <v>113</v>
      </c>
    </row>
    <row r="4" spans="5:14" x14ac:dyDescent="0.25">
      <c r="M4" s="18"/>
      <c r="N4" s="21"/>
    </row>
    <row r="5" spans="5:14" x14ac:dyDescent="0.25">
      <c r="M5" s="18"/>
      <c r="N5" s="21"/>
    </row>
    <row r="6" spans="5:14" x14ac:dyDescent="0.25">
      <c r="M6" s="18"/>
      <c r="N6" s="21"/>
    </row>
    <row r="28" spans="17:17" x14ac:dyDescent="0.25">
      <c r="Q28" s="32"/>
    </row>
    <row r="29" spans="17:17" x14ac:dyDescent="0.25">
      <c r="Q29" s="32"/>
    </row>
    <row r="34" spans="4:16" ht="15.75" thickBot="1" x14ac:dyDescent="0.3"/>
    <row r="35" spans="4:16" x14ac:dyDescent="0.25">
      <c r="G35" s="35"/>
      <c r="H35" s="30" t="s">
        <v>116</v>
      </c>
      <c r="I35" s="24">
        <v>2016</v>
      </c>
    </row>
    <row r="36" spans="4:16" ht="15.75" thickBot="1" x14ac:dyDescent="0.3">
      <c r="G36" s="36"/>
      <c r="H36" s="31" t="s">
        <v>117</v>
      </c>
      <c r="I36" s="25">
        <v>0.04</v>
      </c>
      <c r="P36" s="12" t="s">
        <v>60</v>
      </c>
    </row>
    <row r="37" spans="4:16" x14ac:dyDescent="0.25">
      <c r="D37" s="26" t="s">
        <v>115</v>
      </c>
      <c r="E37" s="27"/>
      <c r="P37" s="3" t="s">
        <v>61</v>
      </c>
    </row>
    <row r="38" spans="4:16" x14ac:dyDescent="0.25">
      <c r="D38" s="28" t="s">
        <v>118</v>
      </c>
      <c r="E38" s="29"/>
      <c r="P38" s="3" t="s">
        <v>146</v>
      </c>
    </row>
    <row r="39" spans="4:16" s="11" customFormat="1" ht="30" x14ac:dyDescent="0.25">
      <c r="D39" s="10" t="s">
        <v>0</v>
      </c>
      <c r="E39" s="10" t="s">
        <v>6</v>
      </c>
      <c r="F39" s="10" t="s">
        <v>41</v>
      </c>
      <c r="G39" s="10" t="s">
        <v>9</v>
      </c>
      <c r="H39" s="10" t="s">
        <v>2</v>
      </c>
      <c r="I39" s="10" t="s">
        <v>101</v>
      </c>
      <c r="J39" s="10" t="s">
        <v>1</v>
      </c>
      <c r="K39" s="10" t="s">
        <v>3</v>
      </c>
      <c r="L39" s="10" t="s">
        <v>4</v>
      </c>
      <c r="M39" s="10" t="s">
        <v>5</v>
      </c>
      <c r="N39" s="10" t="s">
        <v>40</v>
      </c>
      <c r="P39" s="3" t="s">
        <v>168</v>
      </c>
    </row>
    <row r="40" spans="4:16" ht="27" customHeight="1" x14ac:dyDescent="0.25">
      <c r="D40" s="39" t="s">
        <v>8</v>
      </c>
      <c r="E40" s="8" t="s">
        <v>7</v>
      </c>
      <c r="F40" s="5" t="s">
        <v>42</v>
      </c>
      <c r="G40" s="8" t="s">
        <v>10</v>
      </c>
      <c r="H40" s="2">
        <v>2500</v>
      </c>
      <c r="I40" s="6">
        <v>2015</v>
      </c>
      <c r="J40" s="15">
        <f>((1+$I$36)^($I$35-I40))-1</f>
        <v>4.0000000000000036E-2</v>
      </c>
      <c r="K40" s="2">
        <f>H40*(1+J40)</f>
        <v>2600</v>
      </c>
      <c r="L40" s="13">
        <v>3000</v>
      </c>
      <c r="M40" s="16">
        <f>K40/L40</f>
        <v>0.8666666666666667</v>
      </c>
      <c r="N40" s="7" t="s">
        <v>53</v>
      </c>
    </row>
    <row r="41" spans="4:16" x14ac:dyDescent="0.25">
      <c r="D41" s="39" t="s">
        <v>14</v>
      </c>
      <c r="E41" s="8" t="s">
        <v>13</v>
      </c>
      <c r="F41" s="5" t="s">
        <v>42</v>
      </c>
      <c r="G41" s="34" t="s">
        <v>147</v>
      </c>
      <c r="H41" s="2">
        <v>700</v>
      </c>
      <c r="I41" s="6">
        <v>2015</v>
      </c>
      <c r="J41" s="15">
        <f t="shared" ref="J41:J72" si="0">((1+$I$36)^($I$35-I41))-1</f>
        <v>4.0000000000000036E-2</v>
      </c>
      <c r="K41" s="2">
        <f t="shared" ref="K41:K75" si="1">H41*(1+J41)</f>
        <v>728</v>
      </c>
      <c r="L41" s="13">
        <v>900</v>
      </c>
      <c r="M41" s="16">
        <f t="shared" ref="M41:M75" si="2">K41/L41</f>
        <v>0.80888888888888888</v>
      </c>
      <c r="N41" s="7" t="s">
        <v>12</v>
      </c>
      <c r="P41" s="32" t="s">
        <v>178</v>
      </c>
    </row>
    <row r="42" spans="4:16" ht="60" x14ac:dyDescent="0.25">
      <c r="D42" s="39" t="s">
        <v>14</v>
      </c>
      <c r="E42" s="8" t="s">
        <v>149</v>
      </c>
      <c r="F42" s="5" t="s">
        <v>42</v>
      </c>
      <c r="G42" s="34" t="s">
        <v>123</v>
      </c>
      <c r="H42" s="2">
        <v>1300</v>
      </c>
      <c r="I42" s="6">
        <v>2015</v>
      </c>
      <c r="J42" s="15">
        <f t="shared" ref="J42" si="3">((1+$I$36)^($I$35-I42))-1</f>
        <v>4.0000000000000036E-2</v>
      </c>
      <c r="K42" s="2">
        <f t="shared" ref="K42" si="4">H42*(1+J42)</f>
        <v>1352</v>
      </c>
      <c r="L42" s="13">
        <v>1588</v>
      </c>
      <c r="M42" s="16">
        <f t="shared" ref="M42" si="5">K42/L42</f>
        <v>0.8513853904282116</v>
      </c>
      <c r="N42" s="7" t="s">
        <v>150</v>
      </c>
      <c r="P42" s="38" t="s">
        <v>119</v>
      </c>
    </row>
    <row r="43" spans="4:16" ht="30" x14ac:dyDescent="0.25">
      <c r="D43" s="39" t="s">
        <v>22</v>
      </c>
      <c r="E43" s="8" t="s">
        <v>13</v>
      </c>
      <c r="F43" s="5" t="s">
        <v>42</v>
      </c>
      <c r="G43" s="8" t="s">
        <v>21</v>
      </c>
      <c r="H43" s="2">
        <v>300</v>
      </c>
      <c r="I43" s="6">
        <v>2015</v>
      </c>
      <c r="J43" s="15">
        <f t="shared" si="0"/>
        <v>4.0000000000000036E-2</v>
      </c>
      <c r="K43" s="2">
        <f t="shared" si="1"/>
        <v>312</v>
      </c>
      <c r="L43" s="13">
        <v>400</v>
      </c>
      <c r="M43" s="16">
        <f t="shared" si="2"/>
        <v>0.78</v>
      </c>
      <c r="N43" s="7" t="s">
        <v>20</v>
      </c>
    </row>
    <row r="44" spans="4:16" ht="30" x14ac:dyDescent="0.25">
      <c r="D44" s="39" t="s">
        <v>24</v>
      </c>
      <c r="E44" s="8" t="s">
        <v>13</v>
      </c>
      <c r="F44" s="5" t="s">
        <v>42</v>
      </c>
      <c r="G44" s="34" t="s">
        <v>148</v>
      </c>
      <c r="H44" s="2">
        <v>390</v>
      </c>
      <c r="I44" s="6">
        <v>2015</v>
      </c>
      <c r="J44" s="15">
        <f t="shared" si="0"/>
        <v>4.0000000000000036E-2</v>
      </c>
      <c r="K44" s="2">
        <f t="shared" si="1"/>
        <v>405.6</v>
      </c>
      <c r="L44" s="13">
        <v>426</v>
      </c>
      <c r="M44" s="16">
        <f t="shared" si="2"/>
        <v>0.95211267605633809</v>
      </c>
      <c r="N44" s="7" t="s">
        <v>23</v>
      </c>
    </row>
    <row r="45" spans="4:16" ht="60" x14ac:dyDescent="0.25">
      <c r="D45" s="39" t="s">
        <v>14</v>
      </c>
      <c r="E45" s="8" t="s">
        <v>13</v>
      </c>
      <c r="F45" s="5" t="s">
        <v>42</v>
      </c>
      <c r="G45" s="34" t="s">
        <v>151</v>
      </c>
      <c r="H45" s="2">
        <v>1100</v>
      </c>
      <c r="I45" s="6">
        <v>2015</v>
      </c>
      <c r="J45" s="15">
        <f t="shared" si="0"/>
        <v>4.0000000000000036E-2</v>
      </c>
      <c r="K45" s="2">
        <f t="shared" si="1"/>
        <v>1144</v>
      </c>
      <c r="L45" s="13">
        <v>1100</v>
      </c>
      <c r="M45" s="16">
        <f t="shared" si="2"/>
        <v>1.04</v>
      </c>
      <c r="N45" s="7" t="s">
        <v>26</v>
      </c>
    </row>
    <row r="46" spans="4:16" ht="24.75" customHeight="1" x14ac:dyDescent="0.25">
      <c r="D46" s="39" t="s">
        <v>27</v>
      </c>
      <c r="E46" s="8" t="s">
        <v>13</v>
      </c>
      <c r="F46" s="5" t="s">
        <v>42</v>
      </c>
      <c r="G46" s="8" t="s">
        <v>28</v>
      </c>
      <c r="H46" s="2">
        <v>800</v>
      </c>
      <c r="I46" s="6">
        <v>2015</v>
      </c>
      <c r="J46" s="15">
        <f t="shared" si="0"/>
        <v>4.0000000000000036E-2</v>
      </c>
      <c r="K46" s="2">
        <f t="shared" si="1"/>
        <v>832</v>
      </c>
      <c r="L46" s="13">
        <v>500</v>
      </c>
      <c r="M46" s="16">
        <f t="shared" si="2"/>
        <v>1.6639999999999999</v>
      </c>
      <c r="N46" s="7" t="s">
        <v>54</v>
      </c>
    </row>
    <row r="47" spans="4:16" ht="30" x14ac:dyDescent="0.25">
      <c r="D47" s="39" t="s">
        <v>24</v>
      </c>
      <c r="E47" s="8" t="s">
        <v>13</v>
      </c>
      <c r="F47" s="5" t="s">
        <v>42</v>
      </c>
      <c r="G47" s="8" t="s">
        <v>34</v>
      </c>
      <c r="H47" s="2">
        <v>3000</v>
      </c>
      <c r="I47" s="6">
        <v>2015</v>
      </c>
      <c r="J47" s="15">
        <f t="shared" si="0"/>
        <v>4.0000000000000036E-2</v>
      </c>
      <c r="K47" s="2">
        <f t="shared" si="1"/>
        <v>3120</v>
      </c>
      <c r="L47" s="13">
        <v>3000</v>
      </c>
      <c r="M47" s="16">
        <f t="shared" si="2"/>
        <v>1.04</v>
      </c>
      <c r="N47" s="7" t="s">
        <v>33</v>
      </c>
    </row>
    <row r="48" spans="4:16" ht="30" x14ac:dyDescent="0.25">
      <c r="D48" s="39" t="s">
        <v>50</v>
      </c>
      <c r="E48" s="8" t="s">
        <v>7</v>
      </c>
      <c r="F48" s="5" t="s">
        <v>42</v>
      </c>
      <c r="G48" s="8" t="s">
        <v>49</v>
      </c>
      <c r="H48" s="2">
        <v>2460</v>
      </c>
      <c r="I48" s="6">
        <v>2015</v>
      </c>
      <c r="J48" s="15">
        <f t="shared" si="0"/>
        <v>4.0000000000000036E-2</v>
      </c>
      <c r="K48" s="2">
        <f t="shared" si="1"/>
        <v>2558.4</v>
      </c>
      <c r="L48" s="13">
        <v>2500</v>
      </c>
      <c r="M48" s="16">
        <f t="shared" si="2"/>
        <v>1.02336</v>
      </c>
      <c r="N48" s="7" t="s">
        <v>48</v>
      </c>
    </row>
    <row r="49" spans="4:14" ht="30" x14ac:dyDescent="0.25">
      <c r="D49" s="39" t="s">
        <v>14</v>
      </c>
      <c r="E49" s="8" t="s">
        <v>7</v>
      </c>
      <c r="F49" s="5" t="s">
        <v>42</v>
      </c>
      <c r="G49" s="8" t="s">
        <v>51</v>
      </c>
      <c r="H49" s="2">
        <v>900</v>
      </c>
      <c r="I49" s="6">
        <v>2015</v>
      </c>
      <c r="J49" s="15">
        <f t="shared" si="0"/>
        <v>4.0000000000000036E-2</v>
      </c>
      <c r="K49" s="2">
        <f t="shared" si="1"/>
        <v>936</v>
      </c>
      <c r="L49" s="13">
        <v>755</v>
      </c>
      <c r="M49" s="16">
        <f t="shared" si="2"/>
        <v>1.2397350993377483</v>
      </c>
      <c r="N49" s="7" t="s">
        <v>52</v>
      </c>
    </row>
    <row r="50" spans="4:14" ht="30" x14ac:dyDescent="0.25">
      <c r="D50" s="39" t="s">
        <v>24</v>
      </c>
      <c r="E50" s="8" t="s">
        <v>13</v>
      </c>
      <c r="F50" s="5" t="s">
        <v>42</v>
      </c>
      <c r="G50" s="8" t="s">
        <v>62</v>
      </c>
      <c r="H50" s="2">
        <f>1700*10^7*0.015/10^6</f>
        <v>255</v>
      </c>
      <c r="I50" s="6">
        <v>2015</v>
      </c>
      <c r="J50" s="15">
        <f t="shared" si="0"/>
        <v>4.0000000000000036E-2</v>
      </c>
      <c r="K50" s="2">
        <f t="shared" si="1"/>
        <v>265.2</v>
      </c>
      <c r="L50" s="13">
        <v>400</v>
      </c>
      <c r="M50" s="16">
        <f t="shared" si="2"/>
        <v>0.66299999999999992</v>
      </c>
      <c r="N50" s="7" t="s">
        <v>63</v>
      </c>
    </row>
    <row r="51" spans="4:14" x14ac:dyDescent="0.25">
      <c r="D51" s="39" t="s">
        <v>15</v>
      </c>
      <c r="E51" s="8" t="s">
        <v>7</v>
      </c>
      <c r="F51" s="5" t="s">
        <v>42</v>
      </c>
      <c r="G51" s="8" t="s">
        <v>64</v>
      </c>
      <c r="H51" s="2">
        <v>540</v>
      </c>
      <c r="I51" s="6">
        <v>2015</v>
      </c>
      <c r="J51" s="15">
        <f t="shared" si="0"/>
        <v>4.0000000000000036E-2</v>
      </c>
      <c r="K51" s="2">
        <f t="shared" si="1"/>
        <v>561.6</v>
      </c>
      <c r="L51" s="13">
        <v>1156</v>
      </c>
      <c r="M51" s="16">
        <f t="shared" si="2"/>
        <v>0.48581314878892734</v>
      </c>
      <c r="N51" s="7" t="s">
        <v>65</v>
      </c>
    </row>
    <row r="52" spans="4:14" x14ac:dyDescent="0.25">
      <c r="D52" s="39" t="s">
        <v>73</v>
      </c>
      <c r="E52" s="8" t="s">
        <v>7</v>
      </c>
      <c r="F52" s="5" t="s">
        <v>75</v>
      </c>
      <c r="G52" s="8" t="s">
        <v>74</v>
      </c>
      <c r="H52" s="2">
        <v>3400</v>
      </c>
      <c r="I52" s="6">
        <v>2010</v>
      </c>
      <c r="J52" s="15">
        <f t="shared" si="0"/>
        <v>0.26531901849600037</v>
      </c>
      <c r="K52" s="2">
        <f t="shared" si="1"/>
        <v>4302.084662886401</v>
      </c>
      <c r="L52" s="13">
        <v>2555</v>
      </c>
      <c r="M52" s="16">
        <f t="shared" si="2"/>
        <v>1.6837904747109202</v>
      </c>
      <c r="N52" s="7" t="s">
        <v>76</v>
      </c>
    </row>
    <row r="53" spans="4:14" x14ac:dyDescent="0.25">
      <c r="D53" s="39" t="s">
        <v>80</v>
      </c>
      <c r="E53" s="8" t="s">
        <v>13</v>
      </c>
      <c r="F53" s="5" t="s">
        <v>42</v>
      </c>
      <c r="G53" s="8" t="s">
        <v>81</v>
      </c>
      <c r="H53" s="2">
        <v>630</v>
      </c>
      <c r="I53" s="6">
        <v>2015</v>
      </c>
      <c r="J53" s="15">
        <f t="shared" si="0"/>
        <v>4.0000000000000036E-2</v>
      </c>
      <c r="K53" s="2">
        <f t="shared" si="1"/>
        <v>655.20000000000005</v>
      </c>
      <c r="L53" s="13">
        <v>445</v>
      </c>
      <c r="M53" s="16">
        <f t="shared" si="2"/>
        <v>1.4723595505617979</v>
      </c>
      <c r="N53" s="7" t="s">
        <v>156</v>
      </c>
    </row>
    <row r="54" spans="4:14" x14ac:dyDescent="0.25">
      <c r="D54" s="39" t="s">
        <v>172</v>
      </c>
      <c r="E54" s="8" t="s">
        <v>82</v>
      </c>
      <c r="F54" s="5" t="s">
        <v>75</v>
      </c>
      <c r="G54" s="8" t="s">
        <v>83</v>
      </c>
      <c r="H54" s="2">
        <f>100*1.3</f>
        <v>130</v>
      </c>
      <c r="I54" s="6">
        <v>2015</v>
      </c>
      <c r="J54" s="15">
        <f t="shared" si="0"/>
        <v>4.0000000000000036E-2</v>
      </c>
      <c r="K54" s="2">
        <f t="shared" si="1"/>
        <v>135.20000000000002</v>
      </c>
      <c r="L54" s="13">
        <v>80</v>
      </c>
      <c r="M54" s="16">
        <f t="shared" si="2"/>
        <v>1.6900000000000002</v>
      </c>
      <c r="N54" s="7" t="s">
        <v>87</v>
      </c>
    </row>
    <row r="55" spans="4:14" ht="30" x14ac:dyDescent="0.25">
      <c r="D55" s="39" t="s">
        <v>84</v>
      </c>
      <c r="E55" s="8" t="s">
        <v>7</v>
      </c>
      <c r="F55" s="5" t="s">
        <v>42</v>
      </c>
      <c r="G55" s="8" t="s">
        <v>85</v>
      </c>
      <c r="H55" s="2">
        <v>447</v>
      </c>
      <c r="I55" s="6">
        <v>2015</v>
      </c>
      <c r="J55" s="15">
        <f t="shared" si="0"/>
        <v>4.0000000000000036E-2</v>
      </c>
      <c r="K55" s="2">
        <f t="shared" ref="K55:K59" si="6">H55*(1+J55)</f>
        <v>464.88</v>
      </c>
      <c r="L55" s="13">
        <v>770</v>
      </c>
      <c r="M55" s="16">
        <f t="shared" ref="M55:M59" si="7">K55/L55</f>
        <v>0.60374025974025969</v>
      </c>
      <c r="N55" s="7" t="s">
        <v>86</v>
      </c>
    </row>
    <row r="56" spans="4:14" x14ac:dyDescent="0.25">
      <c r="D56" s="39" t="s">
        <v>8</v>
      </c>
      <c r="E56" s="8" t="s">
        <v>89</v>
      </c>
      <c r="F56" s="5" t="s">
        <v>42</v>
      </c>
      <c r="G56" s="8" t="s">
        <v>38</v>
      </c>
      <c r="H56" s="2">
        <v>550</v>
      </c>
      <c r="I56" s="6">
        <v>2014</v>
      </c>
      <c r="J56" s="15">
        <f t="shared" si="0"/>
        <v>8.1600000000000117E-2</v>
      </c>
      <c r="K56" s="2">
        <f t="shared" si="6"/>
        <v>594.88000000000011</v>
      </c>
      <c r="L56" s="13">
        <v>740</v>
      </c>
      <c r="M56" s="16">
        <f t="shared" si="7"/>
        <v>0.80389189189189203</v>
      </c>
      <c r="N56" s="7" t="s">
        <v>88</v>
      </c>
    </row>
    <row r="57" spans="4:14" ht="30" x14ac:dyDescent="0.25">
      <c r="D57" s="39" t="s">
        <v>92</v>
      </c>
      <c r="E57" s="8" t="s">
        <v>91</v>
      </c>
      <c r="F57" s="5" t="s">
        <v>42</v>
      </c>
      <c r="G57" s="34" t="s">
        <v>94</v>
      </c>
      <c r="H57" s="2">
        <v>448</v>
      </c>
      <c r="I57" s="6">
        <v>2014</v>
      </c>
      <c r="J57" s="15">
        <f t="shared" si="0"/>
        <v>8.1600000000000117E-2</v>
      </c>
      <c r="K57" s="2">
        <f t="shared" si="6"/>
        <v>484.55680000000007</v>
      </c>
      <c r="L57" s="13">
        <v>450</v>
      </c>
      <c r="M57" s="16">
        <f t="shared" si="7"/>
        <v>1.0767928888888891</v>
      </c>
      <c r="N57" s="7" t="s">
        <v>93</v>
      </c>
    </row>
    <row r="58" spans="4:14" ht="30" x14ac:dyDescent="0.25">
      <c r="D58" s="39" t="s">
        <v>8</v>
      </c>
      <c r="E58" s="8" t="s">
        <v>95</v>
      </c>
      <c r="F58" s="5" t="s">
        <v>42</v>
      </c>
      <c r="G58" s="8" t="s">
        <v>38</v>
      </c>
      <c r="H58" s="2">
        <f>400*1.3</f>
        <v>520</v>
      </c>
      <c r="I58" s="6">
        <v>2011</v>
      </c>
      <c r="J58" s="15">
        <f t="shared" si="0"/>
        <v>0.21665290240000035</v>
      </c>
      <c r="K58" s="2">
        <f t="shared" si="6"/>
        <v>632.65950924800018</v>
      </c>
      <c r="L58" s="13">
        <v>728</v>
      </c>
      <c r="M58" s="16">
        <f t="shared" si="7"/>
        <v>0.86903778742857163</v>
      </c>
      <c r="N58" s="7" t="s">
        <v>173</v>
      </c>
    </row>
    <row r="59" spans="4:14" ht="30" x14ac:dyDescent="0.25">
      <c r="D59" s="39" t="s">
        <v>14</v>
      </c>
      <c r="E59" s="8" t="s">
        <v>7</v>
      </c>
      <c r="F59" s="5" t="s">
        <v>42</v>
      </c>
      <c r="G59" s="8" t="s">
        <v>100</v>
      </c>
      <c r="H59" s="2">
        <v>500</v>
      </c>
      <c r="I59" s="6">
        <v>2014</v>
      </c>
      <c r="J59" s="15">
        <f t="shared" si="0"/>
        <v>8.1600000000000117E-2</v>
      </c>
      <c r="K59" s="2">
        <f t="shared" si="6"/>
        <v>540.80000000000007</v>
      </c>
      <c r="L59" s="13">
        <v>671</v>
      </c>
      <c r="M59" s="16">
        <f t="shared" si="7"/>
        <v>0.80596125186289136</v>
      </c>
      <c r="N59" s="7" t="s">
        <v>96</v>
      </c>
    </row>
    <row r="60" spans="4:14" ht="30" x14ac:dyDescent="0.25">
      <c r="D60" s="39" t="s">
        <v>14</v>
      </c>
      <c r="E60" s="8" t="s">
        <v>157</v>
      </c>
      <c r="F60" s="5" t="s">
        <v>42</v>
      </c>
      <c r="G60" s="8" t="s">
        <v>158</v>
      </c>
      <c r="H60" s="2">
        <v>675</v>
      </c>
      <c r="I60" s="6">
        <v>2014</v>
      </c>
      <c r="J60" s="15">
        <f t="shared" si="0"/>
        <v>8.1600000000000117E-2</v>
      </c>
      <c r="K60" s="2">
        <f t="shared" si="1"/>
        <v>730.08</v>
      </c>
      <c r="L60" s="13">
        <v>1000</v>
      </c>
      <c r="M60" s="16">
        <f t="shared" si="2"/>
        <v>0.73008000000000006</v>
      </c>
      <c r="N60" s="7" t="s">
        <v>159</v>
      </c>
    </row>
    <row r="61" spans="4:14" ht="30" x14ac:dyDescent="0.25">
      <c r="D61" s="39" t="s">
        <v>107</v>
      </c>
      <c r="E61" s="8" t="s">
        <v>108</v>
      </c>
      <c r="F61" s="5" t="s">
        <v>42</v>
      </c>
      <c r="G61" s="8" t="s">
        <v>49</v>
      </c>
      <c r="H61" s="2">
        <v>810</v>
      </c>
      <c r="I61" s="6">
        <v>2013</v>
      </c>
      <c r="J61" s="15">
        <f t="shared" si="0"/>
        <v>0.12486400000000009</v>
      </c>
      <c r="K61" s="2">
        <f t="shared" ref="K61:K66" si="8">H61*(1+J61)</f>
        <v>911.13984000000005</v>
      </c>
      <c r="L61" s="13">
        <v>1071</v>
      </c>
      <c r="M61" s="16">
        <f t="shared" ref="M61:M66" si="9">K61/L61</f>
        <v>0.85073747899159669</v>
      </c>
      <c r="N61" s="7" t="s">
        <v>106</v>
      </c>
    </row>
    <row r="62" spans="4:14" ht="30" x14ac:dyDescent="0.25">
      <c r="D62" s="39" t="s">
        <v>8</v>
      </c>
      <c r="E62" s="8" t="s">
        <v>120</v>
      </c>
      <c r="F62" s="5" t="s">
        <v>42</v>
      </c>
      <c r="G62" s="8" t="s">
        <v>121</v>
      </c>
      <c r="H62" s="2">
        <v>204</v>
      </c>
      <c r="I62" s="6">
        <v>2011</v>
      </c>
      <c r="J62" s="15">
        <f t="shared" si="0"/>
        <v>0.21665290240000035</v>
      </c>
      <c r="K62" s="2">
        <f t="shared" si="8"/>
        <v>248.19719208960007</v>
      </c>
      <c r="L62" s="13">
        <f>3*42</f>
        <v>126</v>
      </c>
      <c r="M62" s="16">
        <f t="shared" si="9"/>
        <v>1.9698189848380958</v>
      </c>
      <c r="N62" s="7" t="s">
        <v>180</v>
      </c>
    </row>
    <row r="63" spans="4:14" x14ac:dyDescent="0.25">
      <c r="D63" s="39" t="s">
        <v>14</v>
      </c>
      <c r="E63" s="8" t="s">
        <v>124</v>
      </c>
      <c r="F63" s="5" t="s">
        <v>42</v>
      </c>
      <c r="G63" s="8" t="s">
        <v>123</v>
      </c>
      <c r="H63" s="2">
        <v>1000</v>
      </c>
      <c r="I63" s="6">
        <v>2012</v>
      </c>
      <c r="J63" s="15">
        <f t="shared" si="0"/>
        <v>0.16985856000000021</v>
      </c>
      <c r="K63" s="2">
        <f t="shared" si="8"/>
        <v>1169.8585600000001</v>
      </c>
      <c r="L63" s="13">
        <v>1300</v>
      </c>
      <c r="M63" s="16">
        <f t="shared" si="9"/>
        <v>0.89989120000000011</v>
      </c>
      <c r="N63" s="7" t="s">
        <v>122</v>
      </c>
    </row>
    <row r="64" spans="4:14" ht="30" x14ac:dyDescent="0.25">
      <c r="D64" s="39" t="s">
        <v>131</v>
      </c>
      <c r="E64" s="8" t="s">
        <v>7</v>
      </c>
      <c r="F64" s="5" t="s">
        <v>42</v>
      </c>
      <c r="G64" s="8" t="s">
        <v>130</v>
      </c>
      <c r="H64" s="2">
        <v>552</v>
      </c>
      <c r="I64" s="6">
        <v>2012</v>
      </c>
      <c r="J64" s="15">
        <f t="shared" si="0"/>
        <v>0.16985856000000021</v>
      </c>
      <c r="K64" s="2">
        <f t="shared" si="8"/>
        <v>645.76192512000011</v>
      </c>
      <c r="L64" s="13">
        <v>573</v>
      </c>
      <c r="M64" s="16">
        <f t="shared" si="9"/>
        <v>1.1269841625130892</v>
      </c>
      <c r="N64" s="7" t="s">
        <v>179</v>
      </c>
    </row>
    <row r="65" spans="4:14" ht="30" x14ac:dyDescent="0.25">
      <c r="D65" s="39" t="s">
        <v>14</v>
      </c>
      <c r="E65" s="8" t="s">
        <v>132</v>
      </c>
      <c r="F65" s="5" t="s">
        <v>42</v>
      </c>
      <c r="G65" s="8" t="s">
        <v>133</v>
      </c>
      <c r="H65" s="2">
        <v>500</v>
      </c>
      <c r="I65" s="6">
        <v>2011</v>
      </c>
      <c r="J65" s="15">
        <f t="shared" si="0"/>
        <v>0.21665290240000035</v>
      </c>
      <c r="K65" s="2">
        <f t="shared" si="8"/>
        <v>608.32645120000018</v>
      </c>
      <c r="L65" s="13">
        <v>550</v>
      </c>
      <c r="M65" s="16">
        <f t="shared" si="9"/>
        <v>1.1060480930909093</v>
      </c>
      <c r="N65" s="7" t="s">
        <v>134</v>
      </c>
    </row>
    <row r="66" spans="4:14" ht="30" x14ac:dyDescent="0.25">
      <c r="D66" s="39" t="s">
        <v>24</v>
      </c>
      <c r="E66" s="8" t="s">
        <v>139</v>
      </c>
      <c r="F66" s="5" t="s">
        <v>42</v>
      </c>
      <c r="G66" s="8" t="s">
        <v>140</v>
      </c>
      <c r="H66" s="2">
        <v>335</v>
      </c>
      <c r="I66" s="6">
        <v>2011</v>
      </c>
      <c r="J66" s="15">
        <f t="shared" si="0"/>
        <v>0.21665290240000035</v>
      </c>
      <c r="K66" s="2">
        <f t="shared" si="8"/>
        <v>407.57872230400011</v>
      </c>
      <c r="L66" s="13">
        <v>340</v>
      </c>
      <c r="M66" s="16">
        <f t="shared" si="9"/>
        <v>1.1987609479529415</v>
      </c>
      <c r="N66" s="7" t="s">
        <v>141</v>
      </c>
    </row>
    <row r="67" spans="4:14" ht="30" x14ac:dyDescent="0.25">
      <c r="D67" s="39" t="s">
        <v>143</v>
      </c>
      <c r="E67" s="8" t="s">
        <v>145</v>
      </c>
      <c r="F67" s="5" t="s">
        <v>42</v>
      </c>
      <c r="G67" s="8" t="s">
        <v>142</v>
      </c>
      <c r="H67" s="2">
        <v>875</v>
      </c>
      <c r="I67" s="6">
        <v>2010</v>
      </c>
      <c r="J67" s="15">
        <f t="shared" si="0"/>
        <v>0.26531901849600037</v>
      </c>
      <c r="K67" s="2">
        <f t="shared" si="1"/>
        <v>1107.1541411840003</v>
      </c>
      <c r="L67" s="13">
        <v>800</v>
      </c>
      <c r="M67" s="16">
        <f t="shared" si="2"/>
        <v>1.3839426764800005</v>
      </c>
      <c r="N67" s="7" t="s">
        <v>144</v>
      </c>
    </row>
    <row r="68" spans="4:14" ht="30" x14ac:dyDescent="0.25">
      <c r="D68" s="39" t="s">
        <v>153</v>
      </c>
      <c r="E68" s="8" t="s">
        <v>154</v>
      </c>
      <c r="F68" s="5" t="s">
        <v>42</v>
      </c>
      <c r="G68" s="8" t="s">
        <v>155</v>
      </c>
      <c r="H68" s="2">
        <f>640*1.3</f>
        <v>832</v>
      </c>
      <c r="I68" s="6">
        <v>2012</v>
      </c>
      <c r="J68" s="15">
        <f t="shared" si="0"/>
        <v>0.16985856000000021</v>
      </c>
      <c r="K68" s="2">
        <f t="shared" si="1"/>
        <v>973.32232192000015</v>
      </c>
      <c r="L68" s="13">
        <v>880</v>
      </c>
      <c r="M68" s="16">
        <f t="shared" si="2"/>
        <v>1.1060480930909093</v>
      </c>
      <c r="N68" s="7" t="s">
        <v>152</v>
      </c>
    </row>
    <row r="69" spans="4:14" ht="30" x14ac:dyDescent="0.25">
      <c r="D69" s="39" t="s">
        <v>160</v>
      </c>
      <c r="E69" s="8" t="s">
        <v>7</v>
      </c>
      <c r="F69" s="5" t="s">
        <v>42</v>
      </c>
      <c r="G69" s="8" t="s">
        <v>161</v>
      </c>
      <c r="H69" s="2">
        <v>150.19999999999999</v>
      </c>
      <c r="I69" s="6">
        <v>2016</v>
      </c>
      <c r="J69" s="15">
        <f t="shared" si="0"/>
        <v>0</v>
      </c>
      <c r="K69" s="2">
        <f t="shared" ref="K69:K74" si="10">H69*(1+J69)</f>
        <v>150.19999999999999</v>
      </c>
      <c r="L69" s="13">
        <v>110</v>
      </c>
      <c r="M69" s="16">
        <f t="shared" ref="M69:M74" si="11">K69/L69</f>
        <v>1.3654545454545453</v>
      </c>
      <c r="N69" s="7" t="s">
        <v>162</v>
      </c>
    </row>
    <row r="70" spans="4:14" ht="30" x14ac:dyDescent="0.25">
      <c r="D70" s="39" t="s">
        <v>8</v>
      </c>
      <c r="E70" s="8" t="s">
        <v>163</v>
      </c>
      <c r="F70" s="5" t="s">
        <v>42</v>
      </c>
      <c r="G70" s="8" t="s">
        <v>164</v>
      </c>
      <c r="H70" s="2">
        <v>60</v>
      </c>
      <c r="I70" s="6">
        <v>2012</v>
      </c>
      <c r="J70" s="15">
        <f t="shared" si="0"/>
        <v>0.16985856000000021</v>
      </c>
      <c r="K70" s="2">
        <f t="shared" si="10"/>
        <v>70.191513600000008</v>
      </c>
      <c r="L70" s="13">
        <v>50</v>
      </c>
      <c r="M70" s="16">
        <f t="shared" si="11"/>
        <v>1.4038302720000002</v>
      </c>
      <c r="N70" s="7" t="s">
        <v>165</v>
      </c>
    </row>
    <row r="71" spans="4:14" ht="30" x14ac:dyDescent="0.25">
      <c r="D71" s="39" t="s">
        <v>153</v>
      </c>
      <c r="E71" s="8" t="s">
        <v>176</v>
      </c>
      <c r="F71" s="5" t="s">
        <v>42</v>
      </c>
      <c r="G71" s="8" t="s">
        <v>175</v>
      </c>
      <c r="H71" s="2">
        <f>1000*1.63</f>
        <v>1630</v>
      </c>
      <c r="I71" s="6">
        <v>2013</v>
      </c>
      <c r="J71" s="15">
        <f t="shared" si="0"/>
        <v>0.12486400000000009</v>
      </c>
      <c r="K71" s="2">
        <f t="shared" si="10"/>
        <v>1833.5283200000001</v>
      </c>
      <c r="L71" s="13">
        <v>2100</v>
      </c>
      <c r="M71" s="16">
        <f t="shared" si="11"/>
        <v>0.87310872380952387</v>
      </c>
      <c r="N71" s="7" t="s">
        <v>181</v>
      </c>
    </row>
    <row r="72" spans="4:14" ht="45" x14ac:dyDescent="0.25">
      <c r="D72" s="39" t="s">
        <v>14</v>
      </c>
      <c r="E72" s="8" t="s">
        <v>182</v>
      </c>
      <c r="F72" s="5" t="s">
        <v>42</v>
      </c>
      <c r="G72" s="8" t="s">
        <v>177</v>
      </c>
      <c r="H72" s="2">
        <v>842</v>
      </c>
      <c r="I72" s="6">
        <v>2013</v>
      </c>
      <c r="J72" s="15">
        <f t="shared" si="0"/>
        <v>0.12486400000000009</v>
      </c>
      <c r="K72" s="2">
        <f t="shared" si="10"/>
        <v>947.13548800000012</v>
      </c>
      <c r="L72" s="13">
        <v>700</v>
      </c>
      <c r="M72" s="16">
        <f t="shared" si="11"/>
        <v>1.3530506971428573</v>
      </c>
      <c r="N72" s="7" t="s">
        <v>183</v>
      </c>
    </row>
    <row r="73" spans="4:14" x14ac:dyDescent="0.25">
      <c r="D73" s="39"/>
      <c r="E73" s="8"/>
      <c r="F73" s="5"/>
      <c r="G73" s="8"/>
      <c r="H73" s="2"/>
      <c r="I73" s="6"/>
      <c r="J73" s="15"/>
      <c r="K73" s="2">
        <f t="shared" si="10"/>
        <v>0</v>
      </c>
      <c r="L73" s="13"/>
      <c r="M73" s="16" t="e">
        <f t="shared" si="11"/>
        <v>#DIV/0!</v>
      </c>
      <c r="N73" s="7"/>
    </row>
    <row r="74" spans="4:14" x14ac:dyDescent="0.25">
      <c r="D74" s="39"/>
      <c r="E74" s="8"/>
      <c r="F74" s="5"/>
      <c r="G74" s="8"/>
      <c r="H74" s="2"/>
      <c r="I74" s="6"/>
      <c r="J74" s="15"/>
      <c r="K74" s="2">
        <f t="shared" si="10"/>
        <v>0</v>
      </c>
      <c r="L74" s="13"/>
      <c r="M74" s="16" t="e">
        <f t="shared" si="11"/>
        <v>#DIV/0!</v>
      </c>
      <c r="N74" s="8"/>
    </row>
    <row r="75" spans="4:14" x14ac:dyDescent="0.25">
      <c r="D75" s="5"/>
      <c r="E75" s="8"/>
      <c r="F75" s="5"/>
      <c r="G75" s="8"/>
      <c r="H75" s="2"/>
      <c r="I75" s="6"/>
      <c r="J75" s="15"/>
      <c r="K75" s="2">
        <f t="shared" si="1"/>
        <v>0</v>
      </c>
      <c r="L75" s="13"/>
      <c r="M75" s="16" t="e">
        <f t="shared" si="2"/>
        <v>#DIV/0!</v>
      </c>
      <c r="N75" s="8"/>
    </row>
    <row r="76" spans="4:14" x14ac:dyDescent="0.25">
      <c r="E76" s="4"/>
      <c r="L76" s="14"/>
      <c r="M76" s="17"/>
    </row>
    <row r="77" spans="4:14" x14ac:dyDescent="0.25">
      <c r="D77" s="22" t="s">
        <v>174</v>
      </c>
      <c r="E77" s="4"/>
      <c r="L77" s="14"/>
      <c r="M77" s="17"/>
    </row>
    <row r="78" spans="4:14" ht="30" x14ac:dyDescent="0.25">
      <c r="D78" s="39" t="s">
        <v>55</v>
      </c>
      <c r="E78" s="8" t="s">
        <v>16</v>
      </c>
      <c r="F78" s="5" t="s">
        <v>43</v>
      </c>
      <c r="G78" s="8" t="s">
        <v>56</v>
      </c>
      <c r="H78" s="2">
        <v>560</v>
      </c>
      <c r="I78" s="6">
        <v>2016</v>
      </c>
      <c r="J78" s="15">
        <f t="shared" ref="J78:J93" si="12">((1+$I$36)^($I$35-I78))-1</f>
        <v>0</v>
      </c>
      <c r="K78" s="2">
        <f t="shared" ref="K78:K93" si="13">H78*(1+J78)</f>
        <v>560</v>
      </c>
      <c r="L78" s="13">
        <v>600</v>
      </c>
      <c r="M78" s="16">
        <f t="shared" ref="M78:M93" si="14">K78/L78</f>
        <v>0.93333333333333335</v>
      </c>
      <c r="N78" s="7" t="s">
        <v>57</v>
      </c>
    </row>
    <row r="79" spans="4:14" x14ac:dyDescent="0.25">
      <c r="D79" s="39" t="s">
        <v>24</v>
      </c>
      <c r="E79" s="8" t="s">
        <v>16</v>
      </c>
      <c r="F79" s="5" t="s">
        <v>43</v>
      </c>
      <c r="G79" s="8" t="s">
        <v>59</v>
      </c>
      <c r="H79" s="2">
        <v>1560</v>
      </c>
      <c r="I79" s="6">
        <v>2016</v>
      </c>
      <c r="J79" s="15">
        <f t="shared" si="12"/>
        <v>0</v>
      </c>
      <c r="K79" s="2">
        <f t="shared" si="13"/>
        <v>1560</v>
      </c>
      <c r="L79" s="13">
        <v>1320</v>
      </c>
      <c r="M79" s="16">
        <f t="shared" si="14"/>
        <v>1.1818181818181819</v>
      </c>
      <c r="N79" s="7" t="s">
        <v>58</v>
      </c>
    </row>
    <row r="80" spans="4:14" ht="30" x14ac:dyDescent="0.25">
      <c r="D80" s="39" t="s">
        <v>36</v>
      </c>
      <c r="E80" s="8" t="s">
        <v>39</v>
      </c>
      <c r="F80" s="5" t="s">
        <v>44</v>
      </c>
      <c r="G80" s="8" t="s">
        <v>171</v>
      </c>
      <c r="H80" s="2">
        <f>950*1.3</f>
        <v>1235</v>
      </c>
      <c r="I80" s="6">
        <v>2015</v>
      </c>
      <c r="J80" s="5"/>
      <c r="K80" s="2">
        <f>H80*(1+J80)</f>
        <v>1235</v>
      </c>
      <c r="L80" s="13">
        <v>600</v>
      </c>
      <c r="M80" s="16">
        <f>K80/L80</f>
        <v>2.0583333333333331</v>
      </c>
      <c r="N80" s="7" t="s">
        <v>37</v>
      </c>
    </row>
    <row r="81" spans="4:14" ht="30" x14ac:dyDescent="0.25">
      <c r="D81" s="39" t="s">
        <v>17</v>
      </c>
      <c r="E81" s="8" t="s">
        <v>16</v>
      </c>
      <c r="F81" s="5" t="s">
        <v>43</v>
      </c>
      <c r="G81" s="8" t="s">
        <v>18</v>
      </c>
      <c r="H81" s="2">
        <v>2000</v>
      </c>
      <c r="I81" s="6">
        <v>2015</v>
      </c>
      <c r="J81" s="15">
        <f t="shared" si="12"/>
        <v>4.0000000000000036E-2</v>
      </c>
      <c r="K81" s="2">
        <f t="shared" si="13"/>
        <v>2080</v>
      </c>
      <c r="L81" s="13">
        <v>1000</v>
      </c>
      <c r="M81" s="16">
        <f t="shared" si="14"/>
        <v>2.08</v>
      </c>
      <c r="N81" s="7" t="s">
        <v>19</v>
      </c>
    </row>
    <row r="82" spans="4:14" x14ac:dyDescent="0.25">
      <c r="D82" s="39" t="s">
        <v>25</v>
      </c>
      <c r="E82" s="34" t="s">
        <v>16</v>
      </c>
      <c r="F82" s="5" t="s">
        <v>43</v>
      </c>
      <c r="G82" s="34" t="s">
        <v>32</v>
      </c>
      <c r="H82" s="2">
        <v>1100</v>
      </c>
      <c r="I82" s="6">
        <v>2015</v>
      </c>
      <c r="J82" s="15">
        <f t="shared" si="12"/>
        <v>4.0000000000000036E-2</v>
      </c>
      <c r="K82" s="2">
        <f t="shared" si="13"/>
        <v>1144</v>
      </c>
      <c r="L82" s="13">
        <v>600</v>
      </c>
      <c r="M82" s="16">
        <f t="shared" si="14"/>
        <v>1.9066666666666667</v>
      </c>
      <c r="N82" s="7" t="s">
        <v>135</v>
      </c>
    </row>
    <row r="83" spans="4:14" ht="30" x14ac:dyDescent="0.25">
      <c r="D83" s="39" t="s">
        <v>24</v>
      </c>
      <c r="E83" s="34" t="s">
        <v>16</v>
      </c>
      <c r="F83" s="5" t="s">
        <v>43</v>
      </c>
      <c r="G83" s="8" t="s">
        <v>35</v>
      </c>
      <c r="H83" s="2">
        <v>1500</v>
      </c>
      <c r="I83" s="6">
        <v>2015</v>
      </c>
      <c r="J83" s="15">
        <f t="shared" si="12"/>
        <v>4.0000000000000036E-2</v>
      </c>
      <c r="K83" s="2">
        <f t="shared" si="13"/>
        <v>1560</v>
      </c>
      <c r="L83" s="13">
        <v>1600</v>
      </c>
      <c r="M83" s="16">
        <f t="shared" si="14"/>
        <v>0.97499999999999998</v>
      </c>
      <c r="N83" s="7" t="s">
        <v>33</v>
      </c>
    </row>
    <row r="84" spans="4:14" ht="30" x14ac:dyDescent="0.25">
      <c r="D84" s="39" t="s">
        <v>45</v>
      </c>
      <c r="E84" s="34" t="s">
        <v>16</v>
      </c>
      <c r="F84" s="5" t="s">
        <v>43</v>
      </c>
      <c r="G84" s="8" t="s">
        <v>46</v>
      </c>
      <c r="H84" s="2">
        <v>1800</v>
      </c>
      <c r="I84" s="6">
        <v>2015</v>
      </c>
      <c r="J84" s="15">
        <f t="shared" si="12"/>
        <v>4.0000000000000036E-2</v>
      </c>
      <c r="K84" s="2">
        <f t="shared" si="13"/>
        <v>1872</v>
      </c>
      <c r="L84" s="13">
        <v>1200</v>
      </c>
      <c r="M84" s="16">
        <f t="shared" si="14"/>
        <v>1.56</v>
      </c>
      <c r="N84" s="7" t="s">
        <v>47</v>
      </c>
    </row>
    <row r="85" spans="4:14" ht="30" x14ac:dyDescent="0.25">
      <c r="D85" s="39" t="s">
        <v>69</v>
      </c>
      <c r="E85" s="34" t="s">
        <v>70</v>
      </c>
      <c r="F85" s="5" t="s">
        <v>43</v>
      </c>
      <c r="G85" s="8" t="s">
        <v>72</v>
      </c>
      <c r="H85" s="2">
        <v>798.9</v>
      </c>
      <c r="I85" s="6">
        <v>2015</v>
      </c>
      <c r="J85" s="15">
        <f t="shared" si="12"/>
        <v>4.0000000000000036E-2</v>
      </c>
      <c r="K85" s="2">
        <f t="shared" si="13"/>
        <v>830.85599999999999</v>
      </c>
      <c r="L85" s="13">
        <v>1080</v>
      </c>
      <c r="M85" s="16">
        <f t="shared" si="14"/>
        <v>0.76931111111111106</v>
      </c>
      <c r="N85" s="7" t="s">
        <v>71</v>
      </c>
    </row>
    <row r="86" spans="4:14" x14ac:dyDescent="0.25">
      <c r="D86" s="39" t="s">
        <v>77</v>
      </c>
      <c r="E86" s="34" t="s">
        <v>16</v>
      </c>
      <c r="F86" s="5" t="s">
        <v>43</v>
      </c>
      <c r="G86" s="8" t="s">
        <v>78</v>
      </c>
      <c r="H86" s="2">
        <v>700</v>
      </c>
      <c r="I86" s="6">
        <v>2013</v>
      </c>
      <c r="J86" s="15">
        <f t="shared" si="12"/>
        <v>0.12486400000000009</v>
      </c>
      <c r="K86" s="2">
        <f t="shared" si="13"/>
        <v>787.40480000000002</v>
      </c>
      <c r="L86" s="13">
        <v>405</v>
      </c>
      <c r="M86" s="16">
        <f t="shared" si="14"/>
        <v>1.9442093827160494</v>
      </c>
      <c r="N86" s="7" t="s">
        <v>79</v>
      </c>
    </row>
    <row r="87" spans="4:14" ht="30" x14ac:dyDescent="0.25">
      <c r="D87" s="39" t="s">
        <v>55</v>
      </c>
      <c r="E87" s="34" t="s">
        <v>16</v>
      </c>
      <c r="F87" s="5" t="s">
        <v>43</v>
      </c>
      <c r="G87" s="8" t="s">
        <v>21</v>
      </c>
      <c r="H87" s="2">
        <v>891</v>
      </c>
      <c r="I87" s="6">
        <v>2014</v>
      </c>
      <c r="J87" s="15">
        <f t="shared" si="12"/>
        <v>8.1600000000000117E-2</v>
      </c>
      <c r="K87" s="2">
        <f t="shared" si="13"/>
        <v>963.70560000000012</v>
      </c>
      <c r="L87" s="13">
        <v>660</v>
      </c>
      <c r="M87" s="16">
        <f t="shared" si="14"/>
        <v>1.4601600000000001</v>
      </c>
      <c r="N87" s="7" t="s">
        <v>90</v>
      </c>
    </row>
    <row r="88" spans="4:14" ht="30" x14ac:dyDescent="0.25">
      <c r="D88" s="39" t="s">
        <v>25</v>
      </c>
      <c r="E88" s="34" t="s">
        <v>98</v>
      </c>
      <c r="F88" s="5" t="s">
        <v>43</v>
      </c>
      <c r="G88" s="8" t="s">
        <v>99</v>
      </c>
      <c r="H88" s="2">
        <v>1100</v>
      </c>
      <c r="I88" s="6">
        <v>2014</v>
      </c>
      <c r="J88" s="15">
        <f t="shared" si="12"/>
        <v>8.1600000000000117E-2</v>
      </c>
      <c r="K88" s="2">
        <f t="shared" si="13"/>
        <v>1189.7600000000002</v>
      </c>
      <c r="L88" s="13">
        <v>600</v>
      </c>
      <c r="M88" s="16">
        <f t="shared" si="14"/>
        <v>1.9829333333333337</v>
      </c>
      <c r="N88" s="7" t="s">
        <v>97</v>
      </c>
    </row>
    <row r="89" spans="4:14" x14ac:dyDescent="0.25">
      <c r="D89" s="39" t="s">
        <v>55</v>
      </c>
      <c r="E89" s="34" t="s">
        <v>126</v>
      </c>
      <c r="F89" s="5" t="s">
        <v>43</v>
      </c>
      <c r="G89" s="8" t="s">
        <v>127</v>
      </c>
      <c r="H89" s="2">
        <v>1600</v>
      </c>
      <c r="I89" s="6">
        <v>2012</v>
      </c>
      <c r="J89" s="15">
        <f t="shared" si="12"/>
        <v>0.16985856000000021</v>
      </c>
      <c r="K89" s="2">
        <f t="shared" si="13"/>
        <v>1871.7736960000004</v>
      </c>
      <c r="L89" s="13">
        <v>1200</v>
      </c>
      <c r="M89" s="16">
        <f t="shared" si="14"/>
        <v>1.5598114133333336</v>
      </c>
      <c r="N89" s="7" t="s">
        <v>125</v>
      </c>
    </row>
    <row r="90" spans="4:14" x14ac:dyDescent="0.25">
      <c r="D90" s="39" t="s">
        <v>17</v>
      </c>
      <c r="E90" s="34" t="s">
        <v>129</v>
      </c>
      <c r="F90" s="5" t="s">
        <v>43</v>
      </c>
      <c r="G90" s="8" t="s">
        <v>21</v>
      </c>
      <c r="H90" s="2">
        <v>145</v>
      </c>
      <c r="I90" s="6">
        <v>2012</v>
      </c>
      <c r="J90" s="15">
        <f t="shared" si="12"/>
        <v>0.16985856000000021</v>
      </c>
      <c r="K90" s="2">
        <f t="shared" si="13"/>
        <v>169.62949120000002</v>
      </c>
      <c r="L90" s="13">
        <f>2*30</f>
        <v>60</v>
      </c>
      <c r="M90" s="16">
        <f t="shared" si="14"/>
        <v>2.8271581866666669</v>
      </c>
      <c r="N90" s="7" t="s">
        <v>128</v>
      </c>
    </row>
    <row r="91" spans="4:14" x14ac:dyDescent="0.25">
      <c r="D91" s="39" t="s">
        <v>138</v>
      </c>
      <c r="E91" s="34" t="s">
        <v>16</v>
      </c>
      <c r="F91" s="5" t="s">
        <v>43</v>
      </c>
      <c r="G91" s="8" t="s">
        <v>137</v>
      </c>
      <c r="H91" s="2">
        <v>1100</v>
      </c>
      <c r="I91" s="6">
        <v>2011</v>
      </c>
      <c r="J91" s="15">
        <f t="shared" si="12"/>
        <v>0.21665290240000035</v>
      </c>
      <c r="K91" s="2">
        <f t="shared" si="13"/>
        <v>1338.3181926400005</v>
      </c>
      <c r="L91" s="13">
        <v>700</v>
      </c>
      <c r="M91" s="16">
        <f t="shared" si="14"/>
        <v>1.9118831323428578</v>
      </c>
      <c r="N91" s="7" t="s">
        <v>136</v>
      </c>
    </row>
    <row r="92" spans="4:14" x14ac:dyDescent="0.25">
      <c r="D92" s="39" t="s">
        <v>55</v>
      </c>
      <c r="E92" s="34" t="s">
        <v>16</v>
      </c>
      <c r="F92" s="5" t="s">
        <v>43</v>
      </c>
      <c r="G92" s="8" t="s">
        <v>166</v>
      </c>
      <c r="H92" s="2">
        <v>991</v>
      </c>
      <c r="I92" s="6">
        <v>2010</v>
      </c>
      <c r="J92" s="15">
        <f t="shared" si="12"/>
        <v>0.26531901849600037</v>
      </c>
      <c r="K92" s="2">
        <f t="shared" si="13"/>
        <v>1253.9311473295363</v>
      </c>
      <c r="L92" s="13">
        <v>600</v>
      </c>
      <c r="M92" s="16">
        <f t="shared" si="14"/>
        <v>2.0898852455492274</v>
      </c>
      <c r="N92" s="7" t="s">
        <v>167</v>
      </c>
    </row>
    <row r="93" spans="4:14" x14ac:dyDescent="0.25">
      <c r="D93" s="39" t="s">
        <v>17</v>
      </c>
      <c r="E93" s="34" t="s">
        <v>170</v>
      </c>
      <c r="F93" s="5" t="s">
        <v>43</v>
      </c>
      <c r="G93" s="8" t="s">
        <v>21</v>
      </c>
      <c r="H93" s="2">
        <v>450</v>
      </c>
      <c r="I93" s="6">
        <v>2015</v>
      </c>
      <c r="J93" s="15">
        <f t="shared" si="12"/>
        <v>4.0000000000000036E-2</v>
      </c>
      <c r="K93" s="2">
        <f t="shared" si="13"/>
        <v>468</v>
      </c>
      <c r="L93" s="13">
        <v>315</v>
      </c>
      <c r="M93" s="16">
        <f t="shared" si="14"/>
        <v>1.4857142857142858</v>
      </c>
      <c r="N93" s="7" t="s">
        <v>169</v>
      </c>
    </row>
    <row r="94" spans="4:14" x14ac:dyDescent="0.25">
      <c r="D94" s="39"/>
      <c r="E94" s="34"/>
      <c r="F94" s="5"/>
      <c r="G94" s="8"/>
      <c r="H94" s="2"/>
      <c r="I94" s="6"/>
      <c r="J94" s="15"/>
      <c r="K94" s="2">
        <f t="shared" ref="K94:K99" si="15">H94*(1+J94)</f>
        <v>0</v>
      </c>
      <c r="L94" s="13"/>
      <c r="M94" s="16" t="e">
        <f t="shared" ref="M94:M99" si="16">K94/L94</f>
        <v>#DIV/0!</v>
      </c>
      <c r="N94" s="7"/>
    </row>
    <row r="95" spans="4:14" x14ac:dyDescent="0.25">
      <c r="D95" s="39"/>
      <c r="E95" s="34"/>
      <c r="F95" s="5"/>
      <c r="G95" s="8"/>
      <c r="H95" s="2"/>
      <c r="I95" s="6"/>
      <c r="J95" s="15"/>
      <c r="K95" s="2">
        <f t="shared" si="15"/>
        <v>0</v>
      </c>
      <c r="L95" s="13"/>
      <c r="M95" s="16" t="e">
        <f t="shared" si="16"/>
        <v>#DIV/0!</v>
      </c>
      <c r="N95" s="7"/>
    </row>
    <row r="96" spans="4:14" x14ac:dyDescent="0.25">
      <c r="D96" s="39"/>
      <c r="E96" s="34"/>
      <c r="F96" s="5"/>
      <c r="G96" s="8"/>
      <c r="H96" s="2"/>
      <c r="I96" s="6"/>
      <c r="J96" s="15"/>
      <c r="K96" s="2">
        <f t="shared" si="15"/>
        <v>0</v>
      </c>
      <c r="L96" s="13"/>
      <c r="M96" s="16" t="e">
        <f t="shared" si="16"/>
        <v>#DIV/0!</v>
      </c>
      <c r="N96" s="7"/>
    </row>
    <row r="97" spans="4:14" x14ac:dyDescent="0.25">
      <c r="D97" s="39"/>
      <c r="E97" s="34"/>
      <c r="F97" s="5"/>
      <c r="G97" s="8"/>
      <c r="H97" s="2"/>
      <c r="I97" s="6"/>
      <c r="J97" s="15"/>
      <c r="K97" s="2">
        <f t="shared" si="15"/>
        <v>0</v>
      </c>
      <c r="L97" s="13"/>
      <c r="M97" s="16" t="e">
        <f t="shared" si="16"/>
        <v>#DIV/0!</v>
      </c>
      <c r="N97" s="7"/>
    </row>
    <row r="98" spans="4:14" x14ac:dyDescent="0.25">
      <c r="D98" s="39"/>
      <c r="E98" s="34"/>
      <c r="F98" s="5"/>
      <c r="G98" s="8"/>
      <c r="H98" s="2"/>
      <c r="I98" s="6"/>
      <c r="J98" s="15"/>
      <c r="K98" s="2">
        <f t="shared" si="15"/>
        <v>0</v>
      </c>
      <c r="L98" s="13"/>
      <c r="M98" s="16" t="e">
        <f t="shared" si="16"/>
        <v>#DIV/0!</v>
      </c>
      <c r="N98" s="7"/>
    </row>
    <row r="99" spans="4:14" x14ac:dyDescent="0.25">
      <c r="D99" s="39"/>
      <c r="E99" s="34"/>
      <c r="F99" s="5"/>
      <c r="G99" s="8"/>
      <c r="H99" s="2"/>
      <c r="I99" s="6"/>
      <c r="J99" s="15"/>
      <c r="K99" s="2">
        <f t="shared" si="15"/>
        <v>0</v>
      </c>
      <c r="L99" s="13"/>
      <c r="M99" s="16" t="e">
        <f t="shared" si="16"/>
        <v>#DIV/0!</v>
      </c>
      <c r="N99" s="7"/>
    </row>
    <row r="100" spans="4:14" x14ac:dyDescent="0.25">
      <c r="E100" s="4"/>
      <c r="L100" s="14"/>
      <c r="M100" s="17"/>
    </row>
    <row r="101" spans="4:14" x14ac:dyDescent="0.25">
      <c r="E101" s="4"/>
      <c r="L101" s="14"/>
      <c r="M101" s="17"/>
    </row>
    <row r="102" spans="4:14" x14ac:dyDescent="0.25">
      <c r="D102" s="12" t="s">
        <v>102</v>
      </c>
      <c r="E102" s="4"/>
      <c r="L102" s="14"/>
      <c r="M102" s="17"/>
    </row>
    <row r="103" spans="4:14" ht="30" x14ac:dyDescent="0.25">
      <c r="D103" s="5" t="s">
        <v>73</v>
      </c>
      <c r="E103" s="8" t="s">
        <v>103</v>
      </c>
      <c r="F103" s="5" t="s">
        <v>104</v>
      </c>
      <c r="G103" s="8" t="s">
        <v>49</v>
      </c>
      <c r="H103" s="2">
        <v>3000</v>
      </c>
      <c r="I103" s="6">
        <v>2013</v>
      </c>
      <c r="J103" s="15">
        <f>((1+$I$36)^($I$35-I103))-1</f>
        <v>0.12486400000000009</v>
      </c>
      <c r="K103" s="2">
        <f>H103*(1+J103)</f>
        <v>3374.5920000000001</v>
      </c>
      <c r="L103" s="13">
        <v>3100</v>
      </c>
      <c r="M103" s="16">
        <f>K103/L103</f>
        <v>1.0885780645161292</v>
      </c>
      <c r="N103" s="7" t="s">
        <v>105</v>
      </c>
    </row>
    <row r="104" spans="4:14" ht="30" x14ac:dyDescent="0.25">
      <c r="D104" s="9" t="s">
        <v>15</v>
      </c>
      <c r="E104" s="37" t="s">
        <v>16</v>
      </c>
      <c r="F104" s="9"/>
      <c r="G104" s="37"/>
      <c r="H104" s="2"/>
      <c r="I104" s="6"/>
      <c r="J104" s="5"/>
      <c r="K104" s="2">
        <f>H104*(1+J104)</f>
        <v>0</v>
      </c>
      <c r="L104" s="13"/>
      <c r="M104" s="16"/>
      <c r="N104" s="7" t="s">
        <v>11</v>
      </c>
    </row>
    <row r="105" spans="4:14" ht="30" x14ac:dyDescent="0.25">
      <c r="D105" s="9" t="s">
        <v>14</v>
      </c>
      <c r="E105" s="37" t="s">
        <v>31</v>
      </c>
      <c r="F105" s="9"/>
      <c r="G105" s="37" t="s">
        <v>30</v>
      </c>
      <c r="H105" s="2"/>
      <c r="I105" s="6">
        <v>2015</v>
      </c>
      <c r="J105" s="5"/>
      <c r="K105" s="2">
        <f>H105*(1+J105)</f>
        <v>0</v>
      </c>
      <c r="L105" s="13">
        <v>700</v>
      </c>
      <c r="M105" s="16">
        <f>K105/L105</f>
        <v>0</v>
      </c>
      <c r="N105" s="7" t="s">
        <v>29</v>
      </c>
    </row>
    <row r="106" spans="4:14" x14ac:dyDescent="0.25">
      <c r="D106" s="5" t="s">
        <v>66</v>
      </c>
      <c r="E106" s="8" t="s">
        <v>7</v>
      </c>
      <c r="F106" s="5" t="s">
        <v>42</v>
      </c>
      <c r="G106" s="8" t="s">
        <v>68</v>
      </c>
      <c r="H106" s="2">
        <f>2000*1.3</f>
        <v>2600</v>
      </c>
      <c r="I106" s="6">
        <v>2015</v>
      </c>
      <c r="J106" s="15">
        <f>((1+$I$36)^($I$35-I106))-1</f>
        <v>4.0000000000000036E-2</v>
      </c>
      <c r="K106" s="2">
        <f>H106*(1+J106)</f>
        <v>2704</v>
      </c>
      <c r="L106" s="33">
        <v>4800</v>
      </c>
      <c r="M106" s="16">
        <f>K106/L106</f>
        <v>0.56333333333333335</v>
      </c>
      <c r="N106" s="7" t="s">
        <v>67</v>
      </c>
    </row>
    <row r="107" spans="4:14" x14ac:dyDescent="0.25">
      <c r="L107" s="14"/>
    </row>
    <row r="108" spans="4:14" x14ac:dyDescent="0.25">
      <c r="L108" s="14"/>
    </row>
    <row r="109" spans="4:14" x14ac:dyDescent="0.25">
      <c r="L109" s="14"/>
    </row>
    <row r="110" spans="4:14" x14ac:dyDescent="0.25">
      <c r="L110" s="14"/>
    </row>
    <row r="111" spans="4:14" x14ac:dyDescent="0.25">
      <c r="L111" s="14"/>
    </row>
    <row r="112" spans="4:14" x14ac:dyDescent="0.25">
      <c r="L112" s="14"/>
    </row>
    <row r="113" spans="12:12" x14ac:dyDescent="0.25">
      <c r="L113" s="14"/>
    </row>
    <row r="114" spans="12:12" x14ac:dyDescent="0.25">
      <c r="L114" s="14"/>
    </row>
    <row r="115" spans="12:12" x14ac:dyDescent="0.25">
      <c r="L115" s="14"/>
    </row>
  </sheetData>
  <hyperlinks>
    <hyperlink ref="N40" r:id="rId1"/>
    <hyperlink ref="N104" r:id="rId2"/>
    <hyperlink ref="N41" r:id="rId3"/>
    <hyperlink ref="N78" r:id="rId4"/>
    <hyperlink ref="N43" r:id="rId5"/>
    <hyperlink ref="N44" r:id="rId6"/>
    <hyperlink ref="N82" r:id="rId7"/>
    <hyperlink ref="N45" r:id="rId8" display="http://www.crainscleveland.com/article/20151008/NEWS/151009821/south-field-energy-to-build-1100-megawatt-power-plant-in-columbiana"/>
    <hyperlink ref="N46" r:id="rId9"/>
    <hyperlink ref="N105" r:id="rId10"/>
    <hyperlink ref="N47" r:id="rId11"/>
    <hyperlink ref="N83" r:id="rId12"/>
    <hyperlink ref="N80" r:id="rId13"/>
    <hyperlink ref="N84" r:id="rId14"/>
    <hyperlink ref="N48" r:id="rId15"/>
    <hyperlink ref="N49" r:id="rId16"/>
    <hyperlink ref="N81" r:id="rId17" location="eE1DTM1CqADhmIvI.97"/>
    <hyperlink ref="N79" r:id="rId18"/>
    <hyperlink ref="N50" r:id="rId19"/>
    <hyperlink ref="N51" r:id="rId20"/>
    <hyperlink ref="N106" r:id="rId21"/>
    <hyperlink ref="N86" r:id="rId22"/>
    <hyperlink ref="N53" r:id="rId23"/>
    <hyperlink ref="N55" r:id="rId24" location=".VwerPfkrJD8"/>
    <hyperlink ref="N54" r:id="rId25"/>
    <hyperlink ref="N56" r:id="rId26"/>
    <hyperlink ref="N87" r:id="rId27"/>
    <hyperlink ref="N57" r:id="rId28"/>
    <hyperlink ref="N58" r:id="rId29"/>
    <hyperlink ref="N59" r:id="rId30"/>
    <hyperlink ref="N60" r:id="rId31"/>
    <hyperlink ref="N88" r:id="rId32"/>
    <hyperlink ref="N103" r:id="rId33"/>
    <hyperlink ref="N61" r:id="rId34"/>
    <hyperlink ref="N62" r:id="rId35" display="http://www.enka.ru/Enka.aspx?MainID=67&amp;ContentID=274&amp;SubID=93&amp;ReferenceID=369"/>
    <hyperlink ref="N63" r:id="rId36"/>
    <hyperlink ref="N89" r:id="rId37"/>
    <hyperlink ref="N90" r:id="rId38"/>
    <hyperlink ref="N64" r:id="rId39"/>
    <hyperlink ref="N65" r:id="rId40"/>
    <hyperlink ref="N91" r:id="rId41"/>
    <hyperlink ref="N66" r:id="rId42"/>
    <hyperlink ref="N67" r:id="rId43"/>
    <hyperlink ref="N42" r:id="rId44" display="http://www.virginiabusiness.com/news/article/scc-approves-1.3-billion-power-plant-in-greensville-county"/>
    <hyperlink ref="N68" r:id="rId45"/>
    <hyperlink ref="N69" r:id="rId46"/>
    <hyperlink ref="N70" r:id="rId47"/>
    <hyperlink ref="N92" r:id="rId48"/>
    <hyperlink ref="N93" r:id="rId49"/>
    <hyperlink ref="N52" r:id="rId50"/>
    <hyperlink ref="P42" r:id="rId51"/>
    <hyperlink ref="N71" r:id="rId52"/>
    <hyperlink ref="N72" r:id="rId53"/>
    <hyperlink ref="N85" r:id="rId54"/>
  </hyperlinks>
  <pageMargins left="0.70866141732283472" right="0.70866141732283472" top="0.74803149606299213" bottom="0.74803149606299213" header="0.31496062992125984" footer="0.31496062992125984"/>
  <pageSetup paperSize="8" scale="49" orientation="portrait" r:id="rId55"/>
  <headerFooter>
    <oddFooter>&amp;L&amp;F&amp;R&amp;D</oddFooter>
  </headerFooter>
  <drawing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2016-04-25T12:08:18Z</dcterms:modified>
</cp:coreProperties>
</file>