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4" rupBuild="18326"/>
  <workbookPr filterPrivacy="1" codeName="ThisWorkbook" defaultThemeVersion="124226"/>
  <bookViews>
    <workbookView xWindow="240" yWindow="708" windowWidth="14808" windowHeight="7416" xr2:uid="{00000000-000D-0000-FFFF-FFFF00000000}"/>
  </bookViews>
  <sheets>
    <sheet name="Piling" sheetId="1" r:id="rId1"/>
  </sheets>
  <definedNames>
    <definedName name="_xlnm.Print_Area" localSheetId="0">Piling!$A$1:$AC$84</definedName>
  </definedNames>
  <calcPr calcId="171027"/>
  <fileRecoveryPr autoRecover="0"/>
</workbook>
</file>

<file path=xl/calcChain.xml><?xml version="1.0" encoding="utf-8"?>
<calcChain xmlns="http://schemas.openxmlformats.org/spreadsheetml/2006/main">
  <c r="F26" i="1" l="1"/>
  <c r="D28" i="1"/>
  <c r="D27" i="1"/>
  <c r="D25" i="1"/>
  <c r="D26" i="1"/>
  <c r="D24" i="1"/>
  <c r="P62" i="1" l="1"/>
  <c r="P63" i="1" s="1"/>
  <c r="P64" i="1" s="1"/>
  <c r="P65" i="1" s="1"/>
  <c r="P66" i="1" s="1"/>
  <c r="P67" i="1" s="1"/>
  <c r="P68" i="1" s="1"/>
  <c r="P69" i="1" s="1"/>
  <c r="P70" i="1" s="1"/>
  <c r="P71" i="1" s="1"/>
  <c r="P72" i="1" s="1"/>
  <c r="P73" i="1" s="1"/>
  <c r="P74" i="1" s="1"/>
  <c r="P75" i="1" s="1"/>
  <c r="P76" i="1" s="1"/>
  <c r="P77" i="1" s="1"/>
  <c r="P78" i="1" s="1"/>
  <c r="P79" i="1" s="1"/>
  <c r="P80" i="1" s="1"/>
  <c r="P81" i="1" s="1"/>
  <c r="P82" i="1" s="1"/>
  <c r="Q62" i="1" l="1"/>
  <c r="Q63" i="1" s="1"/>
  <c r="Q64" i="1" s="1"/>
  <c r="Q65" i="1" s="1"/>
  <c r="Q66" i="1" s="1"/>
  <c r="Q67" i="1" s="1"/>
  <c r="Q68" i="1" s="1"/>
  <c r="Q69" i="1" s="1"/>
  <c r="Q70" i="1" s="1"/>
  <c r="Q71" i="1" s="1"/>
  <c r="Q72" i="1" s="1"/>
  <c r="Q73" i="1" s="1"/>
  <c r="Q74" i="1" s="1"/>
  <c r="Q75" i="1" s="1"/>
  <c r="Q76" i="1" s="1"/>
  <c r="Q77" i="1" s="1"/>
  <c r="Q78" i="1" s="1"/>
  <c r="Q79" i="1" s="1"/>
  <c r="Q80" i="1" s="1"/>
  <c r="Q81" i="1" s="1"/>
  <c r="Q82" i="1" s="1"/>
  <c r="L33" i="1" l="1"/>
  <c r="L31" i="1"/>
  <c r="E28" i="1"/>
  <c r="G28" i="1"/>
  <c r="K28" i="1" s="1"/>
  <c r="G29" i="1" l="1"/>
  <c r="H29" i="1" s="1"/>
  <c r="T28" i="1"/>
  <c r="E26" i="1"/>
  <c r="K29" i="1" l="1"/>
  <c r="T29" i="1" s="1"/>
  <c r="H26" i="1"/>
  <c r="K26" i="1" s="1"/>
  <c r="V26" i="1" s="1"/>
  <c r="L32" i="1"/>
  <c r="L34" i="1"/>
  <c r="E24" i="1"/>
  <c r="E27" i="1"/>
  <c r="F25" i="1"/>
  <c r="F24" i="1"/>
  <c r="E25" i="1"/>
  <c r="G27" i="1" l="1"/>
  <c r="K27" i="1" s="1"/>
  <c r="V27" i="1" s="1"/>
  <c r="O31" i="1"/>
  <c r="Q31" i="1" s="1"/>
  <c r="T31" i="1" s="1"/>
  <c r="H25" i="1"/>
  <c r="K25" i="1" s="1"/>
  <c r="S25" i="1" s="1"/>
  <c r="O34" i="1"/>
  <c r="Q34" i="1" s="1"/>
  <c r="O32" i="1"/>
  <c r="Q32" i="1" s="1"/>
  <c r="R32" i="1" s="1"/>
  <c r="T32" i="1" s="1"/>
  <c r="O33" i="1"/>
  <c r="Q33" i="1" s="1"/>
  <c r="H24" i="1"/>
  <c r="K24" i="1" s="1"/>
  <c r="T27" i="1" l="1"/>
  <c r="T35" i="1" s="1"/>
  <c r="S31" i="1"/>
  <c r="R24" i="1"/>
  <c r="U27" i="1"/>
  <c r="V33" i="1"/>
  <c r="U33" i="1"/>
  <c r="V34" i="1"/>
  <c r="U34" i="1"/>
  <c r="R31" i="1"/>
  <c r="S32" i="1"/>
  <c r="T36" i="1" l="1"/>
  <c r="T37" i="1" s="1"/>
  <c r="T38" i="1" s="1"/>
  <c r="T39" i="1" s="1"/>
  <c r="T40" i="1" s="1"/>
  <c r="T41" i="1" s="1"/>
  <c r="R35" i="1"/>
  <c r="S35" i="1"/>
  <c r="V35" i="1"/>
  <c r="U35" i="1"/>
  <c r="T49" i="1" l="1"/>
  <c r="T45" i="1"/>
  <c r="T53" i="1" s="1"/>
  <c r="T43" i="1"/>
  <c r="T51" i="1" s="1"/>
  <c r="U36" i="1"/>
  <c r="U37" i="1" s="1"/>
  <c r="U38" i="1" s="1"/>
  <c r="U39" i="1" s="1"/>
  <c r="U40" i="1" s="1"/>
  <c r="U41" i="1" s="1"/>
  <c r="V36" i="1"/>
  <c r="V37" i="1" s="1"/>
  <c r="S36" i="1"/>
  <c r="S37" i="1" s="1"/>
  <c r="S38" i="1" s="1"/>
  <c r="S39" i="1" s="1"/>
  <c r="S40" i="1" s="1"/>
  <c r="S41" i="1" s="1"/>
  <c r="R36" i="1"/>
  <c r="R37" i="1" s="1"/>
  <c r="S49" i="1" l="1"/>
  <c r="S45" i="1"/>
  <c r="S53" i="1" s="1"/>
  <c r="U49" i="1"/>
  <c r="U45" i="1"/>
  <c r="U53" i="1" s="1"/>
  <c r="U43" i="1"/>
  <c r="U51" i="1" s="1"/>
  <c r="R38" i="1"/>
  <c r="R39" i="1" s="1"/>
  <c r="R40" i="1" s="1"/>
  <c r="R41" i="1" s="1"/>
  <c r="S43" i="1"/>
  <c r="S51" i="1" s="1"/>
  <c r="V38" i="1"/>
  <c r="V39" i="1" s="1"/>
  <c r="V40" i="1" s="1"/>
  <c r="V41" i="1" s="1"/>
  <c r="R49" i="1" l="1"/>
  <c r="R45" i="1"/>
  <c r="R53" i="1" s="1"/>
  <c r="V49" i="1"/>
  <c r="V45" i="1"/>
  <c r="V53" i="1" s="1"/>
  <c r="V43" i="1"/>
  <c r="V51" i="1" s="1"/>
  <c r="R43" i="1"/>
  <c r="R51" i="1" s="1"/>
</calcChain>
</file>

<file path=xl/sharedStrings.xml><?xml version="1.0" encoding="utf-8"?>
<sst xmlns="http://schemas.openxmlformats.org/spreadsheetml/2006/main" count="109" uniqueCount="82">
  <si>
    <t>Length</t>
  </si>
  <si>
    <t>mm</t>
  </si>
  <si>
    <t>Nos</t>
  </si>
  <si>
    <t>Labour</t>
  </si>
  <si>
    <t>Contractor overhead &amp; markup</t>
  </si>
  <si>
    <t>to</t>
  </si>
  <si>
    <t>Length (m)</t>
  </si>
  <si>
    <t>Thk mm (if tube)</t>
  </si>
  <si>
    <t>Volume of concrete (m3)</t>
  </si>
  <si>
    <t>Weight of steel (te)</t>
  </si>
  <si>
    <t>m</t>
  </si>
  <si>
    <t>Diameter / width</t>
  </si>
  <si>
    <t>Dia/ width(mm)</t>
  </si>
  <si>
    <t>Rate</t>
  </si>
  <si>
    <t>unit</t>
  </si>
  <si>
    <t>/ tonne</t>
  </si>
  <si>
    <t>/ m3</t>
  </si>
  <si>
    <t>Total Matl. Cost</t>
  </si>
  <si>
    <t>Labour for driving a pile</t>
  </si>
  <si>
    <t>Labour for in-situ concrete pouring</t>
  </si>
  <si>
    <t>Total Hours</t>
  </si>
  <si>
    <t>Total Labour Cost</t>
  </si>
  <si>
    <t>Inputs</t>
  </si>
  <si>
    <t>Material</t>
  </si>
  <si>
    <t>Concrete Piles (concrete and rebar material)</t>
  </si>
  <si>
    <t>P50</t>
  </si>
  <si>
    <t>P20 / P25</t>
  </si>
  <si>
    <t>P85 / P90</t>
  </si>
  <si>
    <t>Description</t>
  </si>
  <si>
    <t>Prepared By:</t>
  </si>
  <si>
    <t>VK</t>
  </si>
  <si>
    <t>Date:</t>
  </si>
  <si>
    <t>Rev:</t>
  </si>
  <si>
    <t>Project:</t>
  </si>
  <si>
    <t>Location:</t>
  </si>
  <si>
    <t>Currency:</t>
  </si>
  <si>
    <t>USD</t>
  </si>
  <si>
    <t>Concrete Piles (concrete and rebar cast in shop)</t>
  </si>
  <si>
    <t>Transportation of pre-cast concrete</t>
  </si>
  <si>
    <t>/ freight te</t>
  </si>
  <si>
    <t>Cost of each pile</t>
  </si>
  <si>
    <t>Notes:</t>
  </si>
  <si>
    <t>All-in labour rate &amp; productivity factor will vary depending on the location</t>
  </si>
  <si>
    <t>Forward Escalation</t>
  </si>
  <si>
    <t>Total (Money-of-the-day)</t>
  </si>
  <si>
    <t>Total (Money-of-Today)</t>
  </si>
  <si>
    <t>Cost per meter</t>
  </si>
  <si>
    <t>$/m</t>
  </si>
  <si>
    <t>Steel Tube piles (material incl freight)</t>
  </si>
  <si>
    <t>Steel Sleeve for concrete piling (material incl freight)</t>
  </si>
  <si>
    <t>Steel H-Section piles (Material incl freight)</t>
  </si>
  <si>
    <t>0</t>
  </si>
  <si>
    <t>xxxx</t>
  </si>
  <si>
    <t>Contingency</t>
  </si>
  <si>
    <t>Driven Piles</t>
  </si>
  <si>
    <t>In-situ Poured Piles</t>
  </si>
  <si>
    <t>Inputs (assumed) - change as needed for specific project</t>
  </si>
  <si>
    <t>Thickness of steel pipe (driven pile)</t>
  </si>
  <si>
    <t>Crew size</t>
  </si>
  <si>
    <r>
      <t xml:space="preserve">Productivity factor
</t>
    </r>
    <r>
      <rPr>
        <b/>
        <sz val="12"/>
        <color rgb="FFFF0000"/>
        <rFont val="Calibri"/>
        <family val="2"/>
        <scheme val="minor"/>
      </rPr>
      <t>(location specific)</t>
    </r>
  </si>
  <si>
    <t>Piling Hammer Hire (incl mob-demob)</t>
  </si>
  <si>
    <t>Piling Rig Hire (incl mob-demob)</t>
  </si>
  <si>
    <t>Labour all-in rate / hour
+ special equipment hire</t>
  </si>
  <si>
    <t>Cost range for each pile</t>
  </si>
  <si>
    <t>Cost range per meter</t>
  </si>
  <si>
    <t>Subtotal (Material &amp; Labour)</t>
  </si>
  <si>
    <t>Comparison of various piling types</t>
  </si>
  <si>
    <t>Type 1 (Steel Pipe - Driven Pile)</t>
  </si>
  <si>
    <t>Type 2 (Steel H-Section Driven Pile)</t>
  </si>
  <si>
    <t>Type 3 (Precast Concrete driven piles)</t>
  </si>
  <si>
    <t>Type 4 (Concrete in-situ Poured pile)</t>
  </si>
  <si>
    <t>Type 5 (Steel tube with Concrete in-situ Poured pile)</t>
  </si>
  <si>
    <t>Sl No.</t>
  </si>
  <si>
    <t>Results of piling cost per meter generated by the above model for various diameters (using a print macro)</t>
  </si>
  <si>
    <t>Rough Cost Comparison of Various Piling Types</t>
  </si>
  <si>
    <t>Piling Rough Estimate Model for Benchmarking
 (Money-of 3Q 2017)</t>
  </si>
  <si>
    <t>Total (for each pile)</t>
  </si>
  <si>
    <t>Pile Diameter (mm)</t>
  </si>
  <si>
    <t>Total number of piles (not actually used)</t>
  </si>
  <si>
    <t>This is a very rough cost comparison</t>
  </si>
  <si>
    <t>P50 Estimate</t>
  </si>
  <si>
    <t>Duration (norm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</si>
</sst>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 #,##0.00_-;_-* &quot;-&quot;??_-;_-@_-"/>
    <numFmt numFmtId="165" formatCode="_-* #,##0_-;\-* #,##0_-;_-* &quot;-&quot;??_-;_-@_-"/>
    <numFmt numFmtId="166" formatCode="[$$-409]#,##0"/>
    <numFmt numFmtId="167" formatCode="0.0"/>
    <numFmt numFmtId="168" formatCode="[$$-409]#,##0_ ;\-[$$-409]#,##0\ "/>
    <numFmt numFmtId="169" formatCode="[$$-409]#,##0.00"/>
    <numFmt numFmtId="170" formatCode="[$$-409]#,##0.00_);\([$$-409]#,##0.00\)"/>
    <numFmt numFmtId="171" formatCode="[$$-409]#,##0.000_);\([$$-409]#,##0.000\)"/>
  </numFmts>
  <fonts count="19" x14ac:knownFonts="1">
    <font>
      <sz val="11"/>
      <color theme="1"/>
      <name val="Calibri"/>
      <family val="2"/>
      <scheme val="minor"/>
    </font>
    <font>
      <sz val="11"/>
      <color theme="1"/>
      <name val="Calibri"/>
      <family val="2"/>
      <scheme val="minor"/>
    </font>
    <font>
      <sz val="10"/>
      <color theme="1"/>
      <name val="Arial"/>
      <family val="2"/>
    </font>
    <font>
      <sz val="12"/>
      <color theme="1"/>
      <name val="Calibri"/>
      <family val="2"/>
      <scheme val="minor"/>
    </font>
    <font>
      <b/>
      <sz val="12"/>
      <color theme="1"/>
      <name val="Calibri"/>
      <family val="2"/>
      <scheme val="minor"/>
    </font>
    <font>
      <sz val="12"/>
      <color theme="1"/>
      <name val="Arial"/>
      <family val="2"/>
    </font>
    <font>
      <sz val="12"/>
      <name val="Calibri"/>
      <family val="2"/>
      <scheme val="minor"/>
    </font>
    <font>
      <b/>
      <sz val="12"/>
      <name val="Calibri"/>
      <family val="2"/>
      <scheme val="minor"/>
    </font>
    <font>
      <sz val="12"/>
      <name val="Arial"/>
      <family val="2"/>
    </font>
    <font>
      <sz val="12"/>
      <color theme="0" tint="-0.499984740745262"/>
      <name val="Calibri"/>
      <family val="2"/>
      <scheme val="minor"/>
    </font>
    <font>
      <b/>
      <sz val="12"/>
      <color theme="0" tint="-0.499984740745262"/>
      <name val="Calibri"/>
      <family val="2"/>
      <scheme val="minor"/>
    </font>
    <font>
      <sz val="12"/>
      <color rgb="FFC00000"/>
      <name val="Calibri"/>
      <family val="2"/>
      <scheme val="minor"/>
    </font>
    <font>
      <b/>
      <sz val="18"/>
      <color theme="1"/>
      <name val="Calibri"/>
      <family val="2"/>
      <scheme val="minor"/>
    </font>
    <font>
      <b/>
      <sz val="12"/>
      <color rgb="FFFF0000"/>
      <name val="Calibri"/>
      <family val="2"/>
      <scheme val="minor"/>
    </font>
    <font>
      <sz val="12"/>
      <color rgb="FFFF0000"/>
      <name val="Calibri"/>
      <family val="2"/>
      <scheme val="minor"/>
    </font>
    <font>
      <b/>
      <sz val="12"/>
      <color rgb="FF0070C0"/>
      <name val="Calibri"/>
      <family val="2"/>
      <scheme val="minor"/>
    </font>
    <font>
      <sz val="12"/>
      <color rgb="FF0070C0"/>
      <name val="Calibri"/>
      <family val="2"/>
      <scheme val="minor"/>
    </font>
    <font>
      <i/>
      <sz val="12"/>
      <color rgb="FFFF0000"/>
      <name val="Calibri"/>
      <family val="2"/>
      <scheme val="minor"/>
    </font>
    <font>
      <b/>
      <sz val="16"/>
      <color theme="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D85B"/>
        <bgColor indexed="64"/>
      </patternFill>
    </fill>
    <fill>
      <patternFill patternType="solid">
        <fgColor rgb="FF00B0F0"/>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rgb="FFFFFFCC"/>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164" fontId="1" fillId="0" borderId="0" applyFont="0" applyFill="0" applyBorder="0" applyAlignment="0" applyProtection="0"/>
    <xf numFmtId="0" fontId="2" fillId="0" borderId="0"/>
  </cellStyleXfs>
  <cellXfs count="94">
    <xf numFmtId="0" fontId="0" fillId="0" borderId="0" xfId="0"/>
    <xf numFmtId="0" fontId="3" fillId="0" borderId="0" xfId="0" applyFont="1" applyAlignment="1">
      <alignment vertical="center"/>
    </xf>
    <xf numFmtId="0" fontId="4" fillId="0" borderId="0" xfId="2" applyFont="1" applyAlignment="1">
      <alignment horizontal="right" vertical="center" wrapText="1"/>
    </xf>
    <xf numFmtId="0" fontId="5" fillId="0" borderId="0" xfId="2" applyFont="1" applyAlignment="1">
      <alignment horizontal="left" vertical="center"/>
    </xf>
    <xf numFmtId="0" fontId="3" fillId="0" borderId="0" xfId="0" applyFont="1" applyAlignment="1">
      <alignment vertical="center" wrapText="1"/>
    </xf>
    <xf numFmtId="0" fontId="6" fillId="0" borderId="0" xfId="0" applyFont="1" applyAlignment="1">
      <alignment vertical="center" wrapText="1"/>
    </xf>
    <xf numFmtId="0" fontId="7" fillId="0" borderId="0" xfId="2" applyFont="1" applyAlignment="1">
      <alignment horizontal="right" vertical="center"/>
    </xf>
    <xf numFmtId="0" fontId="8" fillId="0" borderId="0" xfId="2" applyFont="1" applyAlignment="1">
      <alignment horizontal="left" vertical="center" wrapText="1"/>
    </xf>
    <xf numFmtId="15" fontId="8" fillId="0" borderId="0" xfId="2" applyNumberFormat="1" applyFont="1" applyAlignment="1">
      <alignment horizontal="left" vertical="center" wrapText="1"/>
    </xf>
    <xf numFmtId="0" fontId="4" fillId="0" borderId="0" xfId="2" applyFont="1" applyAlignment="1">
      <alignment horizontal="right" vertical="center"/>
    </xf>
    <xf numFmtId="0" fontId="8" fillId="0" borderId="0" xfId="2" quotePrefix="1" applyFont="1" applyAlignment="1">
      <alignment horizontal="left" vertical="center" wrapText="1"/>
    </xf>
    <xf numFmtId="0" fontId="7" fillId="0" borderId="0" xfId="0" applyFont="1" applyAlignment="1">
      <alignment vertical="center" wrapText="1"/>
    </xf>
    <xf numFmtId="0" fontId="4" fillId="0" borderId="0" xfId="0" applyFont="1" applyAlignment="1">
      <alignment vertical="center" wrapText="1"/>
    </xf>
    <xf numFmtId="0" fontId="9" fillId="0" borderId="0" xfId="0" applyFont="1" applyAlignment="1">
      <alignment vertical="center"/>
    </xf>
    <xf numFmtId="0" fontId="7" fillId="0" borderId="0" xfId="0" applyFont="1" applyAlignment="1">
      <alignment vertical="center"/>
    </xf>
    <xf numFmtId="0" fontId="10"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vertical="center" wrapText="1"/>
    </xf>
    <xf numFmtId="0" fontId="4" fillId="0" borderId="0" xfId="0" applyFont="1" applyAlignment="1">
      <alignment horizontal="center" vertical="center"/>
    </xf>
    <xf numFmtId="0" fontId="4"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0" xfId="0" applyFont="1" applyAlignment="1">
      <alignment horizontal="center" vertical="center"/>
    </xf>
    <xf numFmtId="0" fontId="7" fillId="4" borderId="1" xfId="0" applyFont="1" applyFill="1" applyBorder="1" applyAlignment="1">
      <alignment horizontal="center" vertical="center" wrapText="1"/>
    </xf>
    <xf numFmtId="0" fontId="6" fillId="0" borderId="0" xfId="0" applyFont="1" applyAlignment="1">
      <alignment vertical="center"/>
    </xf>
    <xf numFmtId="0" fontId="6" fillId="0" borderId="1" xfId="0" applyFont="1" applyBorder="1" applyAlignment="1">
      <alignment vertical="center" wrapText="1"/>
    </xf>
    <xf numFmtId="0" fontId="6" fillId="0" borderId="1" xfId="0" applyFont="1" applyBorder="1" applyAlignment="1">
      <alignment vertical="center"/>
    </xf>
    <xf numFmtId="2" fontId="6" fillId="0" borderId="1" xfId="0" applyNumberFormat="1" applyFont="1" applyBorder="1" applyAlignment="1">
      <alignment vertical="center" wrapText="1"/>
    </xf>
    <xf numFmtId="166" fontId="6" fillId="0" borderId="1" xfId="0" applyNumberFormat="1" applyFont="1" applyBorder="1" applyAlignment="1">
      <alignment vertical="center" wrapText="1"/>
    </xf>
    <xf numFmtId="0" fontId="6" fillId="0" borderId="1" xfId="0" quotePrefix="1" applyFont="1" applyBorder="1" applyAlignment="1">
      <alignment vertical="center" wrapText="1"/>
    </xf>
    <xf numFmtId="166" fontId="6" fillId="0" borderId="1" xfId="0" quotePrefix="1" applyNumberFormat="1" applyFont="1" applyBorder="1" applyAlignment="1">
      <alignment vertical="center" wrapText="1"/>
    </xf>
    <xf numFmtId="0" fontId="6" fillId="5" borderId="1" xfId="0" applyFont="1" applyFill="1" applyBorder="1" applyAlignment="1">
      <alignment vertical="center" wrapText="1"/>
    </xf>
    <xf numFmtId="164" fontId="6" fillId="0" borderId="1" xfId="1" applyFont="1" applyBorder="1" applyAlignment="1">
      <alignment vertical="center" wrapText="1"/>
    </xf>
    <xf numFmtId="169" fontId="6" fillId="0" borderId="0" xfId="0" applyNumberFormat="1" applyFont="1" applyAlignment="1">
      <alignment vertical="center"/>
    </xf>
    <xf numFmtId="164" fontId="6" fillId="0" borderId="1" xfId="0" applyNumberFormat="1" applyFont="1" applyBorder="1" applyAlignment="1">
      <alignment vertical="center" wrapText="1"/>
    </xf>
    <xf numFmtId="0" fontId="7" fillId="0" borderId="0" xfId="0" applyFont="1" applyBorder="1" applyAlignment="1">
      <alignment horizontal="center" vertical="center" wrapText="1"/>
    </xf>
    <xf numFmtId="166" fontId="6" fillId="5" borderId="1" xfId="0" applyNumberFormat="1" applyFont="1" applyFill="1" applyBorder="1" applyAlignment="1">
      <alignment vertical="center" wrapText="1"/>
    </xf>
    <xf numFmtId="0" fontId="6" fillId="0" borderId="1" xfId="0" applyFont="1" applyFill="1" applyBorder="1" applyAlignment="1">
      <alignment vertical="center" wrapText="1"/>
    </xf>
    <xf numFmtId="167" fontId="6" fillId="0" borderId="1" xfId="0" applyNumberFormat="1" applyFont="1" applyBorder="1" applyAlignment="1">
      <alignment vertical="center" wrapText="1"/>
    </xf>
    <xf numFmtId="167" fontId="6" fillId="0" borderId="1" xfId="0" applyNumberFormat="1" applyFont="1" applyFill="1" applyBorder="1" applyAlignment="1">
      <alignment vertical="center" wrapText="1"/>
    </xf>
    <xf numFmtId="0" fontId="7" fillId="2" borderId="1" xfId="0" applyFont="1" applyFill="1" applyBorder="1" applyAlignment="1">
      <alignment horizontal="right" vertical="center" wrapText="1"/>
    </xf>
    <xf numFmtId="166" fontId="7" fillId="2" borderId="1" xfId="0" applyNumberFormat="1" applyFont="1" applyFill="1" applyBorder="1" applyAlignment="1">
      <alignment horizontal="right" vertical="center" wrapText="1"/>
    </xf>
    <xf numFmtId="166" fontId="6" fillId="0" borderId="1" xfId="0" applyNumberFormat="1" applyFont="1" applyBorder="1" applyAlignment="1">
      <alignment vertical="center"/>
    </xf>
    <xf numFmtId="0" fontId="3" fillId="0" borderId="1" xfId="0" applyFont="1" applyBorder="1" applyAlignment="1">
      <alignment vertical="center" wrapText="1"/>
    </xf>
    <xf numFmtId="0" fontId="3" fillId="0" borderId="1" xfId="0" applyFont="1" applyBorder="1" applyAlignment="1">
      <alignment vertical="center"/>
    </xf>
    <xf numFmtId="0" fontId="4" fillId="2" borderId="1" xfId="0" applyFont="1" applyFill="1" applyBorder="1" applyAlignment="1">
      <alignment horizontal="right" vertical="center" wrapText="1"/>
    </xf>
    <xf numFmtId="0" fontId="4" fillId="0" borderId="0" xfId="0" applyFont="1" applyAlignment="1">
      <alignment horizontal="right" vertical="center"/>
    </xf>
    <xf numFmtId="0" fontId="11" fillId="0" borderId="0" xfId="0" applyFont="1" applyAlignment="1">
      <alignment vertical="center"/>
    </xf>
    <xf numFmtId="0" fontId="3" fillId="0" borderId="5" xfId="0" applyFont="1" applyBorder="1" applyAlignment="1">
      <alignment vertical="center" wrapText="1"/>
    </xf>
    <xf numFmtId="0" fontId="6" fillId="0" borderId="5" xfId="0" applyFont="1" applyBorder="1" applyAlignment="1">
      <alignment vertical="center" wrapText="1"/>
    </xf>
    <xf numFmtId="166" fontId="3" fillId="0" borderId="0" xfId="0" applyNumberFormat="1" applyFont="1" applyAlignment="1">
      <alignment vertical="center"/>
    </xf>
    <xf numFmtId="168" fontId="6" fillId="0" borderId="0" xfId="1" applyNumberFormat="1" applyFont="1" applyAlignment="1">
      <alignment vertical="center" wrapText="1"/>
    </xf>
    <xf numFmtId="171" fontId="3" fillId="0" borderId="0" xfId="0" applyNumberFormat="1" applyFont="1" applyAlignment="1">
      <alignment vertical="center"/>
    </xf>
    <xf numFmtId="170" fontId="3" fillId="0" borderId="0" xfId="0" applyNumberFormat="1" applyFont="1" applyAlignment="1">
      <alignment vertical="center"/>
    </xf>
    <xf numFmtId="0" fontId="13" fillId="0" borderId="0" xfId="0" applyFont="1" applyAlignment="1">
      <alignment vertical="center"/>
    </xf>
    <xf numFmtId="0" fontId="14" fillId="0" borderId="0" xfId="0" applyFont="1" applyAlignment="1">
      <alignment vertical="center"/>
    </xf>
    <xf numFmtId="0" fontId="3" fillId="6" borderId="6" xfId="0" applyFont="1" applyFill="1" applyBorder="1" applyAlignment="1">
      <alignment vertical="center" wrapText="1"/>
    </xf>
    <xf numFmtId="0" fontId="3" fillId="6" borderId="7" xfId="0" applyFont="1" applyFill="1" applyBorder="1" applyAlignment="1">
      <alignment vertical="center" wrapText="1"/>
    </xf>
    <xf numFmtId="0" fontId="3" fillId="6" borderId="8" xfId="0" applyFont="1" applyFill="1" applyBorder="1" applyAlignment="1">
      <alignment vertical="center" wrapText="1"/>
    </xf>
    <xf numFmtId="0" fontId="3" fillId="6" borderId="9" xfId="0" applyFont="1" applyFill="1" applyBorder="1" applyAlignment="1">
      <alignment vertical="center" wrapText="1"/>
    </xf>
    <xf numFmtId="0" fontId="3" fillId="6" borderId="0" xfId="0" applyFont="1" applyFill="1" applyBorder="1" applyAlignment="1">
      <alignment vertical="center" wrapText="1"/>
    </xf>
    <xf numFmtId="0" fontId="3" fillId="6" borderId="10" xfId="0" applyFont="1" applyFill="1" applyBorder="1" applyAlignment="1">
      <alignment vertical="center" wrapText="1"/>
    </xf>
    <xf numFmtId="0" fontId="6" fillId="6" borderId="9" xfId="0" applyFont="1" applyFill="1" applyBorder="1" applyAlignment="1">
      <alignment vertical="center"/>
    </xf>
    <xf numFmtId="0" fontId="6" fillId="6" borderId="0" xfId="0" applyFont="1" applyFill="1" applyBorder="1" applyAlignment="1">
      <alignment vertical="center" wrapText="1"/>
    </xf>
    <xf numFmtId="0" fontId="6" fillId="6" borderId="10" xfId="0" applyFont="1" applyFill="1" applyBorder="1" applyAlignment="1">
      <alignment vertical="center" wrapText="1"/>
    </xf>
    <xf numFmtId="0" fontId="3" fillId="6" borderId="11" xfId="0" applyFont="1" applyFill="1" applyBorder="1" applyAlignment="1">
      <alignment vertical="center" wrapText="1"/>
    </xf>
    <xf numFmtId="165" fontId="3" fillId="6" borderId="12" xfId="1" applyNumberFormat="1" applyFont="1" applyFill="1" applyBorder="1" applyAlignment="1">
      <alignment vertical="center" wrapText="1"/>
    </xf>
    <xf numFmtId="0" fontId="3" fillId="6" borderId="13" xfId="0" applyFont="1" applyFill="1" applyBorder="1" applyAlignment="1">
      <alignment vertical="center" wrapText="1"/>
    </xf>
    <xf numFmtId="0" fontId="3" fillId="0" borderId="0" xfId="0" applyFont="1" applyAlignment="1">
      <alignment horizontal="right" vertical="center"/>
    </xf>
    <xf numFmtId="166" fontId="7" fillId="7" borderId="2" xfId="0" applyNumberFormat="1" applyFont="1" applyFill="1" applyBorder="1" applyAlignment="1">
      <alignment vertical="center"/>
    </xf>
    <xf numFmtId="0" fontId="6" fillId="7" borderId="3" xfId="0" applyFont="1" applyFill="1" applyBorder="1" applyAlignment="1">
      <alignment horizontal="right" vertical="center"/>
    </xf>
    <xf numFmtId="166" fontId="7" fillId="7" borderId="4" xfId="0" applyNumberFormat="1" applyFont="1" applyFill="1" applyBorder="1" applyAlignment="1">
      <alignment vertical="center"/>
    </xf>
    <xf numFmtId="0" fontId="15" fillId="0" borderId="1" xfId="0" applyFont="1" applyBorder="1" applyAlignment="1">
      <alignment horizontal="center" vertical="center" wrapText="1"/>
    </xf>
    <xf numFmtId="0" fontId="16" fillId="0" borderId="1" xfId="0" applyFont="1" applyBorder="1" applyAlignment="1">
      <alignment vertical="center" wrapText="1"/>
    </xf>
    <xf numFmtId="0" fontId="16" fillId="5" borderId="1" xfId="0" applyFont="1" applyFill="1" applyBorder="1" applyAlignment="1">
      <alignment vertical="center" wrapText="1"/>
    </xf>
    <xf numFmtId="0" fontId="15" fillId="2" borderId="1" xfId="0" applyFont="1" applyFill="1" applyBorder="1" applyAlignment="1">
      <alignment horizontal="right" vertical="center" wrapText="1"/>
    </xf>
    <xf numFmtId="9" fontId="16" fillId="0" borderId="1" xfId="0" applyNumberFormat="1" applyFont="1" applyBorder="1" applyAlignment="1">
      <alignment vertical="center"/>
    </xf>
    <xf numFmtId="0" fontId="16" fillId="0" borderId="1" xfId="0" applyFont="1" applyBorder="1" applyAlignment="1">
      <alignment vertical="center"/>
    </xf>
    <xf numFmtId="0" fontId="17" fillId="0" borderId="0" xfId="0" applyFont="1" applyAlignment="1">
      <alignment vertical="center" wrapText="1"/>
    </xf>
    <xf numFmtId="0" fontId="7" fillId="8" borderId="1" xfId="0" applyFont="1" applyFill="1" applyBorder="1" applyAlignment="1">
      <alignment horizontal="center" vertical="center" wrapText="1"/>
    </xf>
    <xf numFmtId="0" fontId="3" fillId="0" borderId="0" xfId="0" applyFont="1" applyAlignment="1">
      <alignment horizontal="center" vertical="center" wrapText="1"/>
    </xf>
    <xf numFmtId="0" fontId="4" fillId="9"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4" fillId="9" borderId="1" xfId="0" applyFont="1" applyFill="1" applyBorder="1" applyAlignment="1">
      <alignment vertical="center" wrapText="1"/>
    </xf>
    <xf numFmtId="0" fontId="6" fillId="9" borderId="1" xfId="0" applyFont="1" applyFill="1" applyBorder="1" applyAlignment="1">
      <alignment horizontal="center" vertical="center" wrapText="1"/>
    </xf>
    <xf numFmtId="0" fontId="6" fillId="9" borderId="1" xfId="0" applyFont="1" applyFill="1" applyBorder="1" applyAlignment="1">
      <alignment vertical="center" wrapText="1"/>
    </xf>
    <xf numFmtId="168" fontId="6" fillId="9" borderId="1" xfId="1" applyNumberFormat="1" applyFont="1" applyFill="1" applyBorder="1" applyAlignment="1">
      <alignment vertical="center" wrapText="1"/>
    </xf>
    <xf numFmtId="0" fontId="14" fillId="0" borderId="0" xfId="0" applyFont="1" applyAlignment="1">
      <alignment vertical="center" wrapText="1"/>
    </xf>
    <xf numFmtId="0" fontId="18" fillId="0" borderId="0" xfId="0" applyFont="1" applyBorder="1" applyAlignment="1">
      <alignment vertical="center" wrapText="1"/>
    </xf>
    <xf numFmtId="0" fontId="12" fillId="3" borderId="0" xfId="0" applyFont="1" applyFill="1" applyAlignment="1">
      <alignment vertical="center"/>
    </xf>
    <xf numFmtId="0" fontId="4" fillId="3" borderId="0" xfId="0" applyFont="1" applyFill="1" applyAlignment="1">
      <alignment vertical="center" wrapText="1"/>
    </xf>
    <xf numFmtId="0" fontId="7" fillId="0" borderId="1" xfId="0" applyFont="1" applyBorder="1" applyAlignment="1">
      <alignment horizontal="center" vertical="center"/>
    </xf>
    <xf numFmtId="0" fontId="7" fillId="8"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4" fillId="0" borderId="1" xfId="0" applyFont="1" applyBorder="1" applyAlignment="1">
      <alignment horizontal="center" vertical="center" wrapText="1"/>
    </xf>
  </cellXfs>
  <cellStyles count="3">
    <cellStyle name="Comma" xfId="1" builtinId="3"/>
    <cellStyle name="Normal" xfId="0" builtinId="0"/>
    <cellStyle name="Normal 2" xfId="2" xr:uid="{00000000-0005-0000-0000-000002000000}"/>
  </cellStyles>
  <dxfs count="0"/>
  <tableStyles count="0" defaultTableStyle="TableStyleMedium2" defaultPivotStyle="PivotStyleMedium9"/>
  <colors>
    <mruColors>
      <color rgb="FFFFFFCC"/>
      <color rgb="FFFFFFFF"/>
      <color rgb="FFFFD8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Piling!$C$9</c:f>
          <c:strCache>
            <c:ptCount val="1"/>
            <c:pt idx="0">
              <c:v>Piling Rough Estimate Model for Benchmarking
 (Money-of 3Q 2017)</c:v>
            </c:pt>
          </c:strCache>
        </c:strRef>
      </c:tx>
      <c:overlay val="0"/>
    </c:title>
    <c:autoTitleDeleted val="0"/>
    <c:plotArea>
      <c:layout/>
      <c:scatterChart>
        <c:scatterStyle val="smoothMarker"/>
        <c:varyColors val="0"/>
        <c:ser>
          <c:idx val="0"/>
          <c:order val="0"/>
          <c:tx>
            <c:strRef>
              <c:f>Piling!$R$58</c:f>
              <c:strCache>
                <c:ptCount val="1"/>
                <c:pt idx="0">
                  <c:v>Type 1 (Steel Pipe - Driven Pile)</c:v>
                </c:pt>
              </c:strCache>
            </c:strRef>
          </c:tx>
          <c:marker>
            <c:symbol val="diamond"/>
            <c:size val="5"/>
          </c:marker>
          <c:xVal>
            <c:numRef>
              <c:f>Piling!$Q$61:$Q$82</c:f>
              <c:numCache>
                <c:formatCode>General</c:formatCode>
                <c:ptCount val="22"/>
                <c:pt idx="0">
                  <c:v>150</c:v>
                </c:pt>
                <c:pt idx="1">
                  <c:v>200</c:v>
                </c:pt>
                <c:pt idx="2">
                  <c:v>250</c:v>
                </c:pt>
                <c:pt idx="3">
                  <c:v>300</c:v>
                </c:pt>
                <c:pt idx="4">
                  <c:v>350</c:v>
                </c:pt>
                <c:pt idx="5">
                  <c:v>400</c:v>
                </c:pt>
                <c:pt idx="6">
                  <c:v>450</c:v>
                </c:pt>
                <c:pt idx="7">
                  <c:v>500</c:v>
                </c:pt>
                <c:pt idx="8">
                  <c:v>550</c:v>
                </c:pt>
                <c:pt idx="9">
                  <c:v>600</c:v>
                </c:pt>
                <c:pt idx="10">
                  <c:v>650</c:v>
                </c:pt>
                <c:pt idx="11">
                  <c:v>700</c:v>
                </c:pt>
                <c:pt idx="12">
                  <c:v>750</c:v>
                </c:pt>
                <c:pt idx="13">
                  <c:v>800</c:v>
                </c:pt>
                <c:pt idx="14">
                  <c:v>850</c:v>
                </c:pt>
                <c:pt idx="15">
                  <c:v>900</c:v>
                </c:pt>
                <c:pt idx="16">
                  <c:v>950</c:v>
                </c:pt>
                <c:pt idx="17">
                  <c:v>1000</c:v>
                </c:pt>
                <c:pt idx="18">
                  <c:v>1050</c:v>
                </c:pt>
                <c:pt idx="19">
                  <c:v>1100</c:v>
                </c:pt>
                <c:pt idx="20">
                  <c:v>1150</c:v>
                </c:pt>
                <c:pt idx="21">
                  <c:v>1200</c:v>
                </c:pt>
              </c:numCache>
            </c:numRef>
          </c:xVal>
          <c:yVal>
            <c:numRef>
              <c:f>Piling!$R$61:$R$82</c:f>
              <c:numCache>
                <c:formatCode>[$$-409]#,##0_ ;\-[$$-409]#,##0\ </c:formatCode>
                <c:ptCount val="22"/>
                <c:pt idx="0">
                  <c:v>278.11847645923172</c:v>
                </c:pt>
                <c:pt idx="1">
                  <c:v>335.78963527897565</c:v>
                </c:pt>
                <c:pt idx="2">
                  <c:v>393.46079409871953</c:v>
                </c:pt>
                <c:pt idx="3">
                  <c:v>451.13195291846341</c:v>
                </c:pt>
                <c:pt idx="4">
                  <c:v>508.80311173820735</c:v>
                </c:pt>
                <c:pt idx="5">
                  <c:v>566.47427055795129</c:v>
                </c:pt>
                <c:pt idx="6">
                  <c:v>624.14542937769522</c:v>
                </c:pt>
                <c:pt idx="7">
                  <c:v>681.81658819743916</c:v>
                </c:pt>
                <c:pt idx="8">
                  <c:v>739.48774701718298</c:v>
                </c:pt>
                <c:pt idx="9">
                  <c:v>797.15890583692681</c:v>
                </c:pt>
                <c:pt idx="10">
                  <c:v>854.83006465667074</c:v>
                </c:pt>
                <c:pt idx="11">
                  <c:v>912.50122347641468</c:v>
                </c:pt>
                <c:pt idx="12">
                  <c:v>970.17238229615828</c:v>
                </c:pt>
                <c:pt idx="13">
                  <c:v>1027.8435411159026</c:v>
                </c:pt>
                <c:pt idx="14">
                  <c:v>1085.5146999356461</c:v>
                </c:pt>
                <c:pt idx="15">
                  <c:v>1143.1858587553902</c:v>
                </c:pt>
                <c:pt idx="16">
                  <c:v>1200.8570175751343</c:v>
                </c:pt>
                <c:pt idx="17">
                  <c:v>1258.5281763948783</c:v>
                </c:pt>
                <c:pt idx="18">
                  <c:v>1316.1993352146221</c:v>
                </c:pt>
                <c:pt idx="19">
                  <c:v>1373.8704940343662</c:v>
                </c:pt>
                <c:pt idx="20">
                  <c:v>1431.5416528541098</c:v>
                </c:pt>
                <c:pt idx="21">
                  <c:v>1489.2128116738536</c:v>
                </c:pt>
              </c:numCache>
            </c:numRef>
          </c:yVal>
          <c:smooth val="1"/>
          <c:extLst>
            <c:ext xmlns:c16="http://schemas.microsoft.com/office/drawing/2014/chart" uri="{C3380CC4-5D6E-409C-BE32-E72D297353CC}">
              <c16:uniqueId val="{00000000-037B-40DF-BBD8-DD2F96148F77}"/>
            </c:ext>
          </c:extLst>
        </c:ser>
        <c:ser>
          <c:idx val="1"/>
          <c:order val="1"/>
          <c:tx>
            <c:strRef>
              <c:f>Piling!$S$58</c:f>
              <c:strCache>
                <c:ptCount val="1"/>
                <c:pt idx="0">
                  <c:v>Type 2 (Steel H-Section Driven Pile)</c:v>
                </c:pt>
              </c:strCache>
            </c:strRef>
          </c:tx>
          <c:spPr>
            <a:ln>
              <a:solidFill>
                <a:schemeClr val="accent1">
                  <a:lumMod val="60000"/>
                  <a:lumOff val="40000"/>
                </a:schemeClr>
              </a:solidFill>
            </a:ln>
          </c:spPr>
          <c:marker>
            <c:symbol val="square"/>
            <c:size val="5"/>
            <c:spPr>
              <a:solidFill>
                <a:schemeClr val="accent1">
                  <a:lumMod val="60000"/>
                  <a:lumOff val="40000"/>
                </a:schemeClr>
              </a:solidFill>
              <a:ln>
                <a:solidFill>
                  <a:schemeClr val="accent1">
                    <a:lumMod val="60000"/>
                    <a:lumOff val="40000"/>
                  </a:schemeClr>
                </a:solidFill>
              </a:ln>
            </c:spPr>
          </c:marker>
          <c:xVal>
            <c:numRef>
              <c:f>Piling!$Q$61:$Q$82</c:f>
              <c:numCache>
                <c:formatCode>General</c:formatCode>
                <c:ptCount val="22"/>
                <c:pt idx="0">
                  <c:v>150</c:v>
                </c:pt>
                <c:pt idx="1">
                  <c:v>200</c:v>
                </c:pt>
                <c:pt idx="2">
                  <c:v>250</c:v>
                </c:pt>
                <c:pt idx="3">
                  <c:v>300</c:v>
                </c:pt>
                <c:pt idx="4">
                  <c:v>350</c:v>
                </c:pt>
                <c:pt idx="5">
                  <c:v>400</c:v>
                </c:pt>
                <c:pt idx="6">
                  <c:v>450</c:v>
                </c:pt>
                <c:pt idx="7">
                  <c:v>500</c:v>
                </c:pt>
                <c:pt idx="8">
                  <c:v>550</c:v>
                </c:pt>
                <c:pt idx="9">
                  <c:v>600</c:v>
                </c:pt>
                <c:pt idx="10">
                  <c:v>650</c:v>
                </c:pt>
                <c:pt idx="11">
                  <c:v>700</c:v>
                </c:pt>
                <c:pt idx="12">
                  <c:v>750</c:v>
                </c:pt>
                <c:pt idx="13">
                  <c:v>800</c:v>
                </c:pt>
                <c:pt idx="14">
                  <c:v>850</c:v>
                </c:pt>
                <c:pt idx="15">
                  <c:v>900</c:v>
                </c:pt>
                <c:pt idx="16">
                  <c:v>950</c:v>
                </c:pt>
                <c:pt idx="17">
                  <c:v>1000</c:v>
                </c:pt>
                <c:pt idx="18">
                  <c:v>1050</c:v>
                </c:pt>
                <c:pt idx="19">
                  <c:v>1100</c:v>
                </c:pt>
                <c:pt idx="20">
                  <c:v>1150</c:v>
                </c:pt>
                <c:pt idx="21">
                  <c:v>1200</c:v>
                </c:pt>
              </c:numCache>
            </c:numRef>
          </c:xVal>
          <c:yVal>
            <c:numRef>
              <c:f>Piling!$S$61:$S$82</c:f>
              <c:numCache>
                <c:formatCode>[$$-409]#,##0_ ;\-[$$-409]#,##0\ </c:formatCode>
                <c:ptCount val="22"/>
                <c:pt idx="0">
                  <c:v>243.51578116738537</c:v>
                </c:pt>
                <c:pt idx="1">
                  <c:v>289.65270822318053</c:v>
                </c:pt>
                <c:pt idx="2">
                  <c:v>335.78963527897565</c:v>
                </c:pt>
                <c:pt idx="3">
                  <c:v>381.92656233477067</c:v>
                </c:pt>
                <c:pt idx="4">
                  <c:v>428.06348939056591</c:v>
                </c:pt>
                <c:pt idx="5">
                  <c:v>474.20041644636092</c:v>
                </c:pt>
                <c:pt idx="6">
                  <c:v>520.33734350215605</c:v>
                </c:pt>
                <c:pt idx="7">
                  <c:v>566.47427055795129</c:v>
                </c:pt>
                <c:pt idx="8">
                  <c:v>612.6111976137463</c:v>
                </c:pt>
                <c:pt idx="9">
                  <c:v>658.74812466954131</c:v>
                </c:pt>
                <c:pt idx="10">
                  <c:v>704.88505172533667</c:v>
                </c:pt>
                <c:pt idx="11">
                  <c:v>751.02197878113179</c:v>
                </c:pt>
                <c:pt idx="12">
                  <c:v>797.15890583692681</c:v>
                </c:pt>
                <c:pt idx="13">
                  <c:v>843.29583289272193</c:v>
                </c:pt>
                <c:pt idx="14">
                  <c:v>889.43275994851706</c:v>
                </c:pt>
                <c:pt idx="15">
                  <c:v>935.56968700431207</c:v>
                </c:pt>
                <c:pt idx="16">
                  <c:v>981.70661406010731</c:v>
                </c:pt>
                <c:pt idx="17">
                  <c:v>1027.8435411159026</c:v>
                </c:pt>
                <c:pt idx="18">
                  <c:v>1073.9804681716978</c:v>
                </c:pt>
                <c:pt idx="19">
                  <c:v>1120.1173952274926</c:v>
                </c:pt>
                <c:pt idx="20">
                  <c:v>1166.2543222832878</c:v>
                </c:pt>
                <c:pt idx="21">
                  <c:v>1212.3912493390831</c:v>
                </c:pt>
              </c:numCache>
            </c:numRef>
          </c:yVal>
          <c:smooth val="1"/>
          <c:extLst>
            <c:ext xmlns:c16="http://schemas.microsoft.com/office/drawing/2014/chart" uri="{C3380CC4-5D6E-409C-BE32-E72D297353CC}">
              <c16:uniqueId val="{00000001-037B-40DF-BBD8-DD2F96148F77}"/>
            </c:ext>
          </c:extLst>
        </c:ser>
        <c:ser>
          <c:idx val="3"/>
          <c:order val="2"/>
          <c:tx>
            <c:strRef>
              <c:f>Piling!$T$58</c:f>
              <c:strCache>
                <c:ptCount val="1"/>
                <c:pt idx="0">
                  <c:v>Type 3 (Precast Concrete driven piles)</c:v>
                </c:pt>
              </c:strCache>
            </c:strRef>
          </c:tx>
          <c:marker>
            <c:symbol val="x"/>
            <c:size val="5"/>
          </c:marker>
          <c:xVal>
            <c:numRef>
              <c:f>Piling!$Q$61:$Q$82</c:f>
              <c:numCache>
                <c:formatCode>General</c:formatCode>
                <c:ptCount val="22"/>
                <c:pt idx="0">
                  <c:v>150</c:v>
                </c:pt>
                <c:pt idx="1">
                  <c:v>200</c:v>
                </c:pt>
                <c:pt idx="2">
                  <c:v>250</c:v>
                </c:pt>
                <c:pt idx="3">
                  <c:v>300</c:v>
                </c:pt>
                <c:pt idx="4">
                  <c:v>350</c:v>
                </c:pt>
                <c:pt idx="5">
                  <c:v>400</c:v>
                </c:pt>
                <c:pt idx="6">
                  <c:v>450</c:v>
                </c:pt>
                <c:pt idx="7">
                  <c:v>500</c:v>
                </c:pt>
                <c:pt idx="8">
                  <c:v>550</c:v>
                </c:pt>
                <c:pt idx="9">
                  <c:v>600</c:v>
                </c:pt>
                <c:pt idx="10">
                  <c:v>650</c:v>
                </c:pt>
                <c:pt idx="11">
                  <c:v>700</c:v>
                </c:pt>
                <c:pt idx="12">
                  <c:v>750</c:v>
                </c:pt>
                <c:pt idx="13">
                  <c:v>800</c:v>
                </c:pt>
                <c:pt idx="14">
                  <c:v>850</c:v>
                </c:pt>
                <c:pt idx="15">
                  <c:v>900</c:v>
                </c:pt>
                <c:pt idx="16">
                  <c:v>950</c:v>
                </c:pt>
                <c:pt idx="17">
                  <c:v>1000</c:v>
                </c:pt>
                <c:pt idx="18">
                  <c:v>1050</c:v>
                </c:pt>
                <c:pt idx="19">
                  <c:v>1100</c:v>
                </c:pt>
                <c:pt idx="20">
                  <c:v>1150</c:v>
                </c:pt>
                <c:pt idx="21">
                  <c:v>1200</c:v>
                </c:pt>
              </c:numCache>
            </c:numRef>
          </c:xVal>
          <c:yVal>
            <c:numRef>
              <c:f>Piling!$T$61:$T$82</c:f>
              <c:numCache>
                <c:formatCode>[$$-409]#,##0_ ;\-[$$-409]#,##0\ </c:formatCode>
                <c:ptCount val="22"/>
                <c:pt idx="0">
                  <c:v>135.42922308877547</c:v>
                </c:pt>
                <c:pt idx="1">
                  <c:v>159.01472993560085</c:v>
                </c:pt>
                <c:pt idx="2">
                  <c:v>189.33895302437637</c:v>
                </c:pt>
                <c:pt idx="3">
                  <c:v>226.40189235510189</c:v>
                </c:pt>
                <c:pt idx="4">
                  <c:v>270.20354792777755</c:v>
                </c:pt>
                <c:pt idx="5">
                  <c:v>320.74391974240336</c:v>
                </c:pt>
                <c:pt idx="6">
                  <c:v>378.02300779897934</c:v>
                </c:pt>
                <c:pt idx="7">
                  <c:v>442.0408120975053</c:v>
                </c:pt>
                <c:pt idx="8">
                  <c:v>512.79733263798153</c:v>
                </c:pt>
                <c:pt idx="9">
                  <c:v>590.29256942040774</c:v>
                </c:pt>
                <c:pt idx="10">
                  <c:v>674.52652244478395</c:v>
                </c:pt>
                <c:pt idx="11">
                  <c:v>765.49919171111037</c:v>
                </c:pt>
                <c:pt idx="12">
                  <c:v>863.21057721938701</c:v>
                </c:pt>
                <c:pt idx="13">
                  <c:v>967.66067896961363</c:v>
                </c:pt>
                <c:pt idx="14">
                  <c:v>1078.8494969617902</c:v>
                </c:pt>
                <c:pt idx="15">
                  <c:v>1196.7770311959173</c:v>
                </c:pt>
                <c:pt idx="16">
                  <c:v>1321.4432816719941</c:v>
                </c:pt>
                <c:pt idx="17">
                  <c:v>1452.8482483900214</c:v>
                </c:pt>
                <c:pt idx="18">
                  <c:v>1590.9919313499984</c:v>
                </c:pt>
                <c:pt idx="19">
                  <c:v>1735.8743305519263</c:v>
                </c:pt>
                <c:pt idx="20">
                  <c:v>1887.495445995803</c:v>
                </c:pt>
                <c:pt idx="21">
                  <c:v>2045.8552776816309</c:v>
                </c:pt>
              </c:numCache>
            </c:numRef>
          </c:yVal>
          <c:smooth val="1"/>
          <c:extLst>
            <c:ext xmlns:c16="http://schemas.microsoft.com/office/drawing/2014/chart" uri="{C3380CC4-5D6E-409C-BE32-E72D297353CC}">
              <c16:uniqueId val="{00000003-037B-40DF-BBD8-DD2F96148F77}"/>
            </c:ext>
          </c:extLst>
        </c:ser>
        <c:ser>
          <c:idx val="2"/>
          <c:order val="3"/>
          <c:tx>
            <c:strRef>
              <c:f>Piling!$U$58</c:f>
              <c:strCache>
                <c:ptCount val="1"/>
                <c:pt idx="0">
                  <c:v>Type 4 (Concrete in-situ Poured pile)</c:v>
                </c:pt>
              </c:strCache>
            </c:strRef>
          </c:tx>
          <c:spPr>
            <a:ln>
              <a:solidFill>
                <a:srgbClr val="FF0000"/>
              </a:solidFill>
            </a:ln>
          </c:spPr>
          <c:marker>
            <c:symbol val="triangle"/>
            <c:size val="5"/>
            <c:spPr>
              <a:solidFill>
                <a:srgbClr val="FF0000"/>
              </a:solidFill>
              <a:ln>
                <a:solidFill>
                  <a:srgbClr val="FF0000"/>
                </a:solidFill>
              </a:ln>
            </c:spPr>
          </c:marker>
          <c:xVal>
            <c:numRef>
              <c:f>Piling!$Q$61:$Q$82</c:f>
              <c:numCache>
                <c:formatCode>General</c:formatCode>
                <c:ptCount val="22"/>
                <c:pt idx="0">
                  <c:v>150</c:v>
                </c:pt>
                <c:pt idx="1">
                  <c:v>200</c:v>
                </c:pt>
                <c:pt idx="2">
                  <c:v>250</c:v>
                </c:pt>
                <c:pt idx="3">
                  <c:v>300</c:v>
                </c:pt>
                <c:pt idx="4">
                  <c:v>350</c:v>
                </c:pt>
                <c:pt idx="5">
                  <c:v>400</c:v>
                </c:pt>
                <c:pt idx="6">
                  <c:v>450</c:v>
                </c:pt>
                <c:pt idx="7">
                  <c:v>500</c:v>
                </c:pt>
                <c:pt idx="8">
                  <c:v>550</c:v>
                </c:pt>
                <c:pt idx="9">
                  <c:v>600</c:v>
                </c:pt>
                <c:pt idx="10">
                  <c:v>650</c:v>
                </c:pt>
                <c:pt idx="11">
                  <c:v>700</c:v>
                </c:pt>
                <c:pt idx="12">
                  <c:v>750</c:v>
                </c:pt>
                <c:pt idx="13">
                  <c:v>800</c:v>
                </c:pt>
                <c:pt idx="14">
                  <c:v>850</c:v>
                </c:pt>
                <c:pt idx="15">
                  <c:v>900</c:v>
                </c:pt>
                <c:pt idx="16">
                  <c:v>950</c:v>
                </c:pt>
                <c:pt idx="17">
                  <c:v>1000</c:v>
                </c:pt>
                <c:pt idx="18">
                  <c:v>1050</c:v>
                </c:pt>
                <c:pt idx="19">
                  <c:v>1100</c:v>
                </c:pt>
                <c:pt idx="20">
                  <c:v>1150</c:v>
                </c:pt>
                <c:pt idx="21">
                  <c:v>1200</c:v>
                </c:pt>
              </c:numCache>
            </c:numRef>
          </c:xVal>
          <c:yVal>
            <c:numRef>
              <c:f>Piling!$U$61:$U$82</c:f>
              <c:numCache>
                <c:formatCode>[$$-409]#,##0_ ;\-[$$-409]#,##0\ </c:formatCode>
                <c:ptCount val="22"/>
                <c:pt idx="0">
                  <c:v>262.21373776762522</c:v>
                </c:pt>
                <c:pt idx="1">
                  <c:v>272.93442269800045</c:v>
                </c:pt>
                <c:pt idx="2">
                  <c:v>286.7181604656256</c:v>
                </c:pt>
                <c:pt idx="3">
                  <c:v>303.56495107050085</c:v>
                </c:pt>
                <c:pt idx="4">
                  <c:v>323.47479451262615</c:v>
                </c:pt>
                <c:pt idx="5">
                  <c:v>346.44769079200154</c:v>
                </c:pt>
                <c:pt idx="6">
                  <c:v>372.48363990862697</c:v>
                </c:pt>
                <c:pt idx="7">
                  <c:v>401.58264186250244</c:v>
                </c:pt>
                <c:pt idx="8">
                  <c:v>433.74469665362801</c:v>
                </c:pt>
                <c:pt idx="9">
                  <c:v>468.96980428200351</c:v>
                </c:pt>
                <c:pt idx="10">
                  <c:v>507.2579647476291</c:v>
                </c:pt>
                <c:pt idx="11">
                  <c:v>548.60917805050462</c:v>
                </c:pt>
                <c:pt idx="12">
                  <c:v>593.02344419063047</c:v>
                </c:pt>
                <c:pt idx="13">
                  <c:v>640.50076316800619</c:v>
                </c:pt>
                <c:pt idx="14">
                  <c:v>691.04113498263189</c:v>
                </c:pt>
                <c:pt idx="15">
                  <c:v>744.64455963450803</c:v>
                </c:pt>
                <c:pt idx="16">
                  <c:v>801.3110371236337</c:v>
                </c:pt>
                <c:pt idx="17">
                  <c:v>861.04056745000958</c:v>
                </c:pt>
                <c:pt idx="18">
                  <c:v>923.83315061363578</c:v>
                </c:pt>
                <c:pt idx="19">
                  <c:v>989.68878661451186</c:v>
                </c:pt>
                <c:pt idx="20">
                  <c:v>1058.6074754526376</c:v>
                </c:pt>
                <c:pt idx="21">
                  <c:v>1130.5892171280141</c:v>
                </c:pt>
              </c:numCache>
            </c:numRef>
          </c:yVal>
          <c:smooth val="1"/>
          <c:extLst>
            <c:ext xmlns:c16="http://schemas.microsoft.com/office/drawing/2014/chart" uri="{C3380CC4-5D6E-409C-BE32-E72D297353CC}">
              <c16:uniqueId val="{00000002-037B-40DF-BBD8-DD2F96148F77}"/>
            </c:ext>
          </c:extLst>
        </c:ser>
        <c:ser>
          <c:idx val="4"/>
          <c:order val="4"/>
          <c:tx>
            <c:strRef>
              <c:f>Piling!$V$58</c:f>
              <c:strCache>
                <c:ptCount val="1"/>
                <c:pt idx="0">
                  <c:v>Type 5 (Steel tube with Concrete in-situ Poured pile)</c:v>
                </c:pt>
              </c:strCache>
            </c:strRef>
          </c:tx>
          <c:spPr>
            <a:ln>
              <a:solidFill>
                <a:schemeClr val="accent6">
                  <a:lumMod val="50000"/>
                </a:schemeClr>
              </a:solidFill>
            </a:ln>
          </c:spPr>
          <c:marker>
            <c:symbol val="star"/>
            <c:size val="4"/>
            <c:spPr>
              <a:solidFill>
                <a:schemeClr val="accent6">
                  <a:lumMod val="50000"/>
                </a:schemeClr>
              </a:solidFill>
              <a:ln>
                <a:solidFill>
                  <a:schemeClr val="accent6">
                    <a:lumMod val="50000"/>
                  </a:schemeClr>
                </a:solidFill>
              </a:ln>
            </c:spPr>
          </c:marker>
          <c:xVal>
            <c:numRef>
              <c:f>Piling!$Q$61:$Q$82</c:f>
              <c:numCache>
                <c:formatCode>General</c:formatCode>
                <c:ptCount val="22"/>
                <c:pt idx="0">
                  <c:v>150</c:v>
                </c:pt>
                <c:pt idx="1">
                  <c:v>200</c:v>
                </c:pt>
                <c:pt idx="2">
                  <c:v>250</c:v>
                </c:pt>
                <c:pt idx="3">
                  <c:v>300</c:v>
                </c:pt>
                <c:pt idx="4">
                  <c:v>350</c:v>
                </c:pt>
                <c:pt idx="5">
                  <c:v>400</c:v>
                </c:pt>
                <c:pt idx="6">
                  <c:v>450</c:v>
                </c:pt>
                <c:pt idx="7">
                  <c:v>500</c:v>
                </c:pt>
                <c:pt idx="8">
                  <c:v>550</c:v>
                </c:pt>
                <c:pt idx="9">
                  <c:v>600</c:v>
                </c:pt>
                <c:pt idx="10">
                  <c:v>650</c:v>
                </c:pt>
                <c:pt idx="11">
                  <c:v>700</c:v>
                </c:pt>
                <c:pt idx="12">
                  <c:v>750</c:v>
                </c:pt>
                <c:pt idx="13">
                  <c:v>800</c:v>
                </c:pt>
                <c:pt idx="14">
                  <c:v>850</c:v>
                </c:pt>
                <c:pt idx="15">
                  <c:v>900</c:v>
                </c:pt>
                <c:pt idx="16">
                  <c:v>950</c:v>
                </c:pt>
                <c:pt idx="17">
                  <c:v>1000</c:v>
                </c:pt>
                <c:pt idx="18">
                  <c:v>1050</c:v>
                </c:pt>
                <c:pt idx="19">
                  <c:v>1100</c:v>
                </c:pt>
                <c:pt idx="20">
                  <c:v>1150</c:v>
                </c:pt>
                <c:pt idx="21">
                  <c:v>1200</c:v>
                </c:pt>
              </c:numCache>
            </c:numRef>
          </c:xVal>
          <c:yVal>
            <c:numRef>
              <c:f>Piling!$V$61:$V$82</c:f>
              <c:numCache>
                <c:formatCode>[$$-409]#,##0_ ;\-[$$-409]#,##0\ </c:formatCode>
                <c:ptCount val="22"/>
                <c:pt idx="0">
                  <c:v>375.02425845395567</c:v>
                </c:pt>
                <c:pt idx="1">
                  <c:v>422.73583971232426</c:v>
                </c:pt>
                <c:pt idx="2">
                  <c:v>473.20416852421783</c:v>
                </c:pt>
                <c:pt idx="3">
                  <c:v>526.42924488963661</c:v>
                </c:pt>
                <c:pt idx="4">
                  <c:v>582.41106880858047</c:v>
                </c:pt>
                <c:pt idx="5">
                  <c:v>641.14964028104919</c:v>
                </c:pt>
                <c:pt idx="6">
                  <c:v>702.644959307043</c:v>
                </c:pt>
                <c:pt idx="7">
                  <c:v>766.89702588656201</c:v>
                </c:pt>
                <c:pt idx="8">
                  <c:v>833.90584001960576</c:v>
                </c:pt>
                <c:pt idx="9">
                  <c:v>903.67140170617495</c:v>
                </c:pt>
                <c:pt idx="10">
                  <c:v>976.19371094626899</c:v>
                </c:pt>
                <c:pt idx="11">
                  <c:v>1051.4727677398878</c:v>
                </c:pt>
                <c:pt idx="12">
                  <c:v>1129.508572087032</c:v>
                </c:pt>
                <c:pt idx="13">
                  <c:v>1210.3011239877014</c:v>
                </c:pt>
                <c:pt idx="14">
                  <c:v>1293.8504234418956</c:v>
                </c:pt>
                <c:pt idx="15">
                  <c:v>1380.1564704496147</c:v>
                </c:pt>
                <c:pt idx="16">
                  <c:v>1469.2192650108589</c:v>
                </c:pt>
                <c:pt idx="17">
                  <c:v>1561.0388071256282</c:v>
                </c:pt>
                <c:pt idx="18">
                  <c:v>1655.6150967939225</c:v>
                </c:pt>
                <c:pt idx="19">
                  <c:v>1752.9481340157422</c:v>
                </c:pt>
                <c:pt idx="20">
                  <c:v>1853.0379187910862</c:v>
                </c:pt>
                <c:pt idx="21">
                  <c:v>1955.8844511199561</c:v>
                </c:pt>
              </c:numCache>
            </c:numRef>
          </c:yVal>
          <c:smooth val="1"/>
          <c:extLst>
            <c:ext xmlns:c16="http://schemas.microsoft.com/office/drawing/2014/chart" uri="{C3380CC4-5D6E-409C-BE32-E72D297353CC}">
              <c16:uniqueId val="{00000004-037B-40DF-BBD8-DD2F96148F77}"/>
            </c:ext>
          </c:extLst>
        </c:ser>
        <c:dLbls>
          <c:showLegendKey val="0"/>
          <c:showVal val="0"/>
          <c:showCatName val="0"/>
          <c:showSerName val="0"/>
          <c:showPercent val="0"/>
          <c:showBubbleSize val="0"/>
        </c:dLbls>
        <c:axId val="89337856"/>
        <c:axId val="89340160"/>
      </c:scatterChart>
      <c:valAx>
        <c:axId val="89337856"/>
        <c:scaling>
          <c:orientation val="minMax"/>
        </c:scaling>
        <c:delete val="0"/>
        <c:axPos val="b"/>
        <c:title>
          <c:tx>
            <c:strRef>
              <c:f>Piling!$Q$58</c:f>
              <c:strCache>
                <c:ptCount val="1"/>
                <c:pt idx="0">
                  <c:v>Pile Diameter (mm)</c:v>
                </c:pt>
              </c:strCache>
            </c:strRef>
          </c:tx>
          <c:overlay val="0"/>
          <c:txPr>
            <a:bodyPr/>
            <a:lstStyle/>
            <a:p>
              <a:pPr>
                <a:defRPr sz="1200"/>
              </a:pPr>
              <a:endParaRPr lang="en-US"/>
            </a:p>
          </c:txPr>
        </c:title>
        <c:numFmt formatCode="General" sourceLinked="1"/>
        <c:majorTickMark val="out"/>
        <c:minorTickMark val="none"/>
        <c:tickLblPos val="nextTo"/>
        <c:crossAx val="89340160"/>
        <c:crosses val="autoZero"/>
        <c:crossBetween val="midCat"/>
      </c:valAx>
      <c:valAx>
        <c:axId val="89340160"/>
        <c:scaling>
          <c:orientation val="minMax"/>
        </c:scaling>
        <c:delete val="0"/>
        <c:axPos val="l"/>
        <c:majorGridlines/>
        <c:title>
          <c:tx>
            <c:strRef>
              <c:f>Piling!$Q$49</c:f>
              <c:strCache>
                <c:ptCount val="1"/>
                <c:pt idx="0">
                  <c:v>Cost per meter</c:v>
                </c:pt>
              </c:strCache>
            </c:strRef>
          </c:tx>
          <c:overlay val="0"/>
          <c:txPr>
            <a:bodyPr rot="-5400000" vert="horz"/>
            <a:lstStyle/>
            <a:p>
              <a:pPr>
                <a:defRPr sz="1200"/>
              </a:pPr>
              <a:endParaRPr lang="en-US"/>
            </a:p>
          </c:txPr>
        </c:title>
        <c:numFmt formatCode="[$$-409]#,##0_ ;\-[$$-409]#,##0\ " sourceLinked="1"/>
        <c:majorTickMark val="out"/>
        <c:minorTickMark val="none"/>
        <c:tickLblPos val="nextTo"/>
        <c:crossAx val="89337856"/>
        <c:crosses val="autoZero"/>
        <c:crossBetween val="midCat"/>
        <c:majorUnit val="200"/>
      </c:valAx>
    </c:plotArea>
    <c:legend>
      <c:legendPos val="r"/>
      <c:layout>
        <c:manualLayout>
          <c:xMode val="edge"/>
          <c:yMode val="edge"/>
          <c:x val="0.6773728522703738"/>
          <c:y val="1.7248630671382284E-2"/>
          <c:w val="0.32110540309246244"/>
          <c:h val="0.46080011670118343"/>
        </c:manualLayout>
      </c:layout>
      <c:overlay val="0"/>
    </c:legend>
    <c:plotVisOnly val="1"/>
    <c:dispBlanksAs val="gap"/>
    <c:showDLblsOverMax val="0"/>
  </c:chart>
  <c:printSettings>
    <c:headerFooter>
      <c:oddFooter>&amp;L&amp;F&amp;R&amp;D</c:oddFooter>
    </c:headerFooter>
    <c:pageMargins b="0.74803149606299213" l="0.70866141732283472" r="0.70866141732283472" t="0.74803149606299213" header="0.31496062992125984" footer="0.31496062992125984"/>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123824</xdr:colOff>
      <xdr:row>9</xdr:row>
      <xdr:rowOff>57150</xdr:rowOff>
    </xdr:from>
    <xdr:to>
      <xdr:col>19</xdr:col>
      <xdr:colOff>533400</xdr:colOff>
      <xdr:row>17</xdr:row>
      <xdr:rowOff>57149</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8858249" y="1952625"/>
          <a:ext cx="8210551" cy="1619249"/>
        </a:xfrm>
        <a:prstGeom prst="rect">
          <a:avLst/>
        </a:prstGeom>
        <a:solidFill>
          <a:schemeClr val="accent6">
            <a:lumMod val="20000"/>
            <a:lumOff val="80000"/>
          </a:schemeClr>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800" b="1">
              <a:solidFill>
                <a:srgbClr val="FF0000"/>
              </a:solidFill>
              <a:latin typeface="+mn-lt"/>
              <a:cs typeface="Arial" pitchFamily="34" charset="0"/>
            </a:rPr>
            <a:t>NOTE:</a:t>
          </a:r>
        </a:p>
        <a:p>
          <a:pPr algn="ctr"/>
          <a:r>
            <a:rPr lang="en-GB" sz="1400" b="0">
              <a:solidFill>
                <a:srgbClr val="FF0000"/>
              </a:solidFill>
              <a:latin typeface="+mn-lt"/>
              <a:cs typeface="Arial" pitchFamily="34" charset="0"/>
            </a:rPr>
            <a:t>The</a:t>
          </a:r>
          <a:r>
            <a:rPr lang="en-GB" sz="1400" b="0" baseline="0">
              <a:solidFill>
                <a:srgbClr val="FF0000"/>
              </a:solidFill>
              <a:latin typeface="+mn-lt"/>
              <a:cs typeface="Arial" pitchFamily="34" charset="0"/>
            </a:rPr>
            <a:t> inputs could be changed for project specific requirements to generate customised graphs. This is just an example working and the material rates, labour norms and productivity factor could also be modified if required. The contractor mark-ups, contingency and the range calculations and just indicatively presented and should be modified by the user of this tool as required.</a:t>
          </a:r>
          <a:endParaRPr lang="en-GB" sz="1400" b="0">
            <a:solidFill>
              <a:srgbClr val="FF0000"/>
            </a:solidFill>
            <a:latin typeface="+mn-lt"/>
            <a:cs typeface="Arial" pitchFamily="34" charset="0"/>
          </a:endParaRPr>
        </a:p>
      </xdr:txBody>
    </xdr:sp>
    <xdr:clientData/>
  </xdr:twoCellAnchor>
  <xdr:twoCellAnchor>
    <xdr:from>
      <xdr:col>0</xdr:col>
      <xdr:colOff>577453</xdr:colOff>
      <xdr:row>51</xdr:row>
      <xdr:rowOff>19049</xdr:rowOff>
    </xdr:from>
    <xdr:to>
      <xdr:col>13</xdr:col>
      <xdr:colOff>323850</xdr:colOff>
      <xdr:row>80</xdr:row>
      <xdr:rowOff>142875</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257175</xdr:colOff>
      <xdr:row>50</xdr:row>
      <xdr:rowOff>38099</xdr:rowOff>
    </xdr:from>
    <xdr:to>
      <xdr:col>28</xdr:col>
      <xdr:colOff>365125</xdr:colOff>
      <xdr:row>59</xdr:row>
      <xdr:rowOff>95250</xdr:rowOff>
    </xdr:to>
    <xdr:sp macro="" textlink="">
      <xdr:nvSpPr>
        <xdr:cNvPr id="4" name="Arrow: Left 3">
          <a:extLst>
            <a:ext uri="{FF2B5EF4-FFF2-40B4-BE49-F238E27FC236}">
              <a16:creationId xmlns:a16="http://schemas.microsoft.com/office/drawing/2014/main" id="{E72794F9-054E-4DF6-AED5-3F2F400F0CB8}"/>
            </a:ext>
          </a:extLst>
        </xdr:cNvPr>
        <xdr:cNvSpPr/>
      </xdr:nvSpPr>
      <xdr:spPr>
        <a:xfrm>
          <a:off x="20240625" y="12106274"/>
          <a:ext cx="3251200" cy="2657476"/>
        </a:xfrm>
        <a:prstGeom prst="leftArrow">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200"/>
            <a:t>It</a:t>
          </a:r>
          <a:r>
            <a:rPr lang="en-GB" sz="1200" baseline="0"/>
            <a:t> is a simple macro used to print results of an estimate model when some of the inputs are changed. Here only the diameter is being changed.</a:t>
          </a:r>
        </a:p>
        <a:p>
          <a:pPr algn="l"/>
          <a:r>
            <a:rPr lang="en-GB" sz="1200" baseline="0"/>
            <a:t>I cannot upload a macro enabled file, but will write a blog on how to do it</a:t>
          </a:r>
          <a:endParaRPr lang="en-GB" sz="1200"/>
        </a:p>
      </xdr:txBody>
    </xdr:sp>
    <xdr:clientData/>
  </xdr:twoCellAnchor>
</xdr:wsDr>
</file>

<file path=xl/drawings/drawing2.xml><?xml version="1.0" encoding="utf-8"?>
<c:userShapes xmlns:c="http://schemas.openxmlformats.org/drawingml/2006/chart">
  <cdr:relSizeAnchor xmlns:cdr="http://schemas.openxmlformats.org/drawingml/2006/chartDrawing">
    <cdr:from>
      <cdr:x>0.63724</cdr:x>
      <cdr:y>0.45306</cdr:y>
    </cdr:from>
    <cdr:to>
      <cdr:x>1</cdr:x>
      <cdr:y>1</cdr:y>
    </cdr:to>
    <cdr:sp macro="" textlink="">
      <cdr:nvSpPr>
        <cdr:cNvPr id="2" name="TextBox 1"/>
        <cdr:cNvSpPr txBox="1"/>
      </cdr:nvSpPr>
      <cdr:spPr>
        <a:xfrm xmlns:a="http://schemas.openxmlformats.org/drawingml/2006/main">
          <a:off x="7152367" y="3046638"/>
          <a:ext cx="4071655" cy="367801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b="1">
              <a:latin typeface="+mj-lt"/>
            </a:rPr>
            <a:t>Notes:</a:t>
          </a:r>
        </a:p>
        <a:p xmlns:a="http://schemas.openxmlformats.org/drawingml/2006/main">
          <a:r>
            <a:rPr lang="en-GB" sz="1100">
              <a:latin typeface="+mj-lt"/>
            </a:rPr>
            <a:t>1. Piling</a:t>
          </a:r>
          <a:r>
            <a:rPr lang="en-GB" sz="1100" baseline="0">
              <a:latin typeface="+mj-lt"/>
            </a:rPr>
            <a:t> type in projects vary from driven steel or concrete piles to in-situ poured concrete piles</a:t>
          </a:r>
        </a:p>
        <a:p xmlns:a="http://schemas.openxmlformats.org/drawingml/2006/main">
          <a:endParaRPr lang="en-GB" sz="1100" baseline="0">
            <a:latin typeface="+mj-lt"/>
          </a:endParaRPr>
        </a:p>
        <a:p xmlns:a="http://schemas.openxmlformats.org/drawingml/2006/main">
          <a:r>
            <a:rPr lang="en-GB" sz="1100" baseline="0">
              <a:latin typeface="+mj-lt"/>
            </a:rPr>
            <a:t>2. Cost data is very scarce for benchmarking of different types of piles</a:t>
          </a:r>
        </a:p>
        <a:p xmlns:a="http://schemas.openxmlformats.org/drawingml/2006/main">
          <a:endParaRPr lang="en-GB" sz="1100" baseline="0">
            <a:latin typeface="+mj-lt"/>
          </a:endParaRPr>
        </a:p>
        <a:p xmlns:a="http://schemas.openxmlformats.org/drawingml/2006/main">
          <a:r>
            <a:rPr lang="en-GB" sz="1100" baseline="0">
              <a:latin typeface="+mj-lt"/>
            </a:rPr>
            <a:t>3. An internal estimate model  was  generated using indicative material &amp; labour rates  and  the results plotted graphically to assist in benchmarking  of market rates being received for different types of piling work</a:t>
          </a:r>
        </a:p>
        <a:p xmlns:a="http://schemas.openxmlformats.org/drawingml/2006/main">
          <a:endParaRPr lang="en-GB" sz="1100" baseline="0">
            <a:latin typeface="+mj-lt"/>
          </a:endParaRPr>
        </a:p>
        <a:p xmlns:a="http://schemas.openxmlformats.org/drawingml/2006/main">
          <a:r>
            <a:rPr lang="en-GB" sz="1100" baseline="0">
              <a:latin typeface="+mj-lt"/>
            </a:rPr>
            <a:t>4. Note how the cost of a precast concrete driven pile is most economical at smaller diameters but become more expensive at larger diameters</a:t>
          </a:r>
        </a:p>
        <a:p xmlns:a="http://schemas.openxmlformats.org/drawingml/2006/main">
          <a:endParaRPr lang="en-GB" sz="1100" baseline="0">
            <a:latin typeface="+mj-lt"/>
          </a:endParaRPr>
        </a:p>
        <a:p xmlns:a="http://schemas.openxmlformats.org/drawingml/2006/main">
          <a:r>
            <a:rPr lang="en-GB" sz="1100" baseline="0">
              <a:latin typeface="+mj-lt"/>
            </a:rPr>
            <a:t>5. This model could help choose the most economical type of pile for a particular project</a:t>
          </a:r>
        </a:p>
        <a:p xmlns:a="http://schemas.openxmlformats.org/drawingml/2006/main">
          <a:endParaRPr lang="en-GB" sz="1100" baseline="0">
            <a:latin typeface="+mj-lt"/>
          </a:endParaRPr>
        </a:p>
        <a:p xmlns:a="http://schemas.openxmlformats.org/drawingml/2006/main">
          <a:r>
            <a:rPr lang="en-GB" sz="1100" baseline="0">
              <a:solidFill>
                <a:srgbClr val="FF0000"/>
              </a:solidFill>
              <a:latin typeface="+mj-lt"/>
            </a:rPr>
            <a:t>5. The rates also change with location and quantity of piles  required</a:t>
          </a:r>
        </a:p>
      </cdr:txBody>
    </cdr:sp>
  </cdr:relSizeAnchor>
  <cdr:relSizeAnchor xmlns:cdr="http://schemas.openxmlformats.org/drawingml/2006/chartDrawing">
    <cdr:from>
      <cdr:x>0.10874</cdr:x>
      <cdr:y>0.13439</cdr:y>
    </cdr:from>
    <cdr:to>
      <cdr:x>0.37722</cdr:x>
      <cdr:y>0.43702</cdr:y>
    </cdr:to>
    <cdr:sp macro="" textlink="">
      <cdr:nvSpPr>
        <cdr:cNvPr id="3" name="TextBox 2"/>
        <cdr:cNvSpPr txBox="1"/>
      </cdr:nvSpPr>
      <cdr:spPr>
        <a:xfrm xmlns:a="http://schemas.openxmlformats.org/drawingml/2006/main">
          <a:off x="1220469" y="903707"/>
          <a:ext cx="3013426" cy="203508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b="1">
              <a:solidFill>
                <a:srgbClr val="C00000"/>
              </a:solidFill>
            </a:rPr>
            <a:t>Inclusions:</a:t>
          </a:r>
        </a:p>
        <a:p xmlns:a="http://schemas.openxmlformats.org/drawingml/2006/main">
          <a:pPr lvl="0"/>
          <a:r>
            <a:rPr lang="en-GB" sz="1100" baseline="0">
              <a:solidFill>
                <a:srgbClr val="C00000"/>
              </a:solidFill>
            </a:rPr>
            <a:t>      </a:t>
          </a:r>
          <a:r>
            <a:rPr lang="en-GB" sz="1100">
              <a:solidFill>
                <a:srgbClr val="C00000"/>
              </a:solidFill>
            </a:rPr>
            <a:t>All Materials</a:t>
          </a:r>
        </a:p>
        <a:p xmlns:a="http://schemas.openxmlformats.org/drawingml/2006/main">
          <a:pPr lvl="0"/>
          <a:r>
            <a:rPr lang="en-GB" sz="1100">
              <a:solidFill>
                <a:srgbClr val="C00000"/>
              </a:solidFill>
            </a:rPr>
            <a:t>      All labour and equipment</a:t>
          </a:r>
        </a:p>
        <a:p xmlns:a="http://schemas.openxmlformats.org/drawingml/2006/main">
          <a:pPr lvl="0"/>
          <a:r>
            <a:rPr lang="en-GB" sz="1100">
              <a:solidFill>
                <a:srgbClr val="C00000"/>
              </a:solidFill>
            </a:rPr>
            <a:t>      Construction indirects</a:t>
          </a:r>
        </a:p>
        <a:p xmlns:a="http://schemas.openxmlformats.org/drawingml/2006/main">
          <a:pPr lvl="0"/>
          <a:r>
            <a:rPr lang="en-GB" sz="1100">
              <a:solidFill>
                <a:srgbClr val="C00000"/>
              </a:solidFill>
            </a:rPr>
            <a:t>      Contractor's </a:t>
          </a:r>
          <a:r>
            <a:rPr lang="en-GB" sz="1100" baseline="0">
              <a:solidFill>
                <a:srgbClr val="C00000"/>
              </a:solidFill>
            </a:rPr>
            <a:t> ov</a:t>
          </a:r>
          <a:r>
            <a:rPr lang="en-GB" sz="1100">
              <a:solidFill>
                <a:srgbClr val="C00000"/>
              </a:solidFill>
            </a:rPr>
            <a:t>erhead &amp; markup</a:t>
          </a:r>
        </a:p>
        <a:p xmlns:a="http://schemas.openxmlformats.org/drawingml/2006/main">
          <a:pPr lvl="0"/>
          <a:r>
            <a:rPr lang="en-GB" sz="1100">
              <a:solidFill>
                <a:srgbClr val="C00000"/>
              </a:solidFill>
            </a:rPr>
            <a:t>      Contingency</a:t>
          </a:r>
        </a:p>
        <a:p xmlns:a="http://schemas.openxmlformats.org/drawingml/2006/main">
          <a:pPr lvl="0"/>
          <a:endParaRPr lang="en-GB" sz="1100">
            <a:solidFill>
              <a:srgbClr val="C00000"/>
            </a:solidFill>
          </a:endParaRPr>
        </a:p>
        <a:p xmlns:a="http://schemas.openxmlformats.org/drawingml/2006/main">
          <a:pPr lvl="0"/>
          <a:r>
            <a:rPr lang="en-GB" sz="1100" b="1">
              <a:solidFill>
                <a:srgbClr val="C00000"/>
              </a:solidFill>
            </a:rPr>
            <a:t>Exclusions:</a:t>
          </a:r>
        </a:p>
        <a:p xmlns:a="http://schemas.openxmlformats.org/drawingml/2006/main">
          <a:pPr lvl="0"/>
          <a:r>
            <a:rPr lang="en-GB" sz="1100">
              <a:solidFill>
                <a:srgbClr val="C00000"/>
              </a:solidFill>
            </a:rPr>
            <a:t>      Detailed design </a:t>
          </a:r>
        </a:p>
        <a:p xmlns:a="http://schemas.openxmlformats.org/drawingml/2006/main">
          <a:pPr lvl="0"/>
          <a:r>
            <a:rPr lang="en-GB" sz="1100">
              <a:solidFill>
                <a:srgbClr val="C00000"/>
              </a:solidFill>
            </a:rPr>
            <a:t>      Forward</a:t>
          </a:r>
          <a:r>
            <a:rPr lang="en-GB" sz="1100" baseline="0">
              <a:solidFill>
                <a:srgbClr val="C00000"/>
              </a:solidFill>
            </a:rPr>
            <a:t> Escalation</a:t>
          </a:r>
          <a:endParaRPr lang="en-GB" sz="1100">
            <a:solidFill>
              <a:srgbClr val="C00000"/>
            </a:solidFill>
          </a:endParaRPr>
        </a:p>
        <a:p xmlns:a="http://schemas.openxmlformats.org/drawingml/2006/main">
          <a:pPr lvl="0"/>
          <a:endParaRPr lang="en-GB" sz="1100">
            <a:solidFill>
              <a:srgbClr val="C00000"/>
            </a:solidFill>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C2:AE84"/>
  <sheetViews>
    <sheetView tabSelected="1" view="pageBreakPreview" zoomScale="80" zoomScaleNormal="80" zoomScaleSheetLayoutView="80" workbookViewId="0">
      <pane xSplit="7" ySplit="9" topLeftCell="H10" activePane="bottomRight" state="frozen"/>
      <selection pane="topRight" activeCell="H1" sqref="H1"/>
      <selection pane="bottomLeft" activeCell="A10" sqref="A10"/>
      <selection pane="bottomRight" activeCell="J8" sqref="J8"/>
    </sheetView>
  </sheetViews>
  <sheetFormatPr defaultColWidth="9.21875" defaultRowHeight="15.6" x14ac:dyDescent="0.3"/>
  <cols>
    <col min="1" max="2" width="9.21875" style="1"/>
    <col min="3" max="3" width="51.77734375" style="4" customWidth="1"/>
    <col min="4" max="4" width="7.21875" style="4" customWidth="1"/>
    <col min="5" max="13" width="10" style="4" customWidth="1"/>
    <col min="14" max="14" width="13.33203125" style="4" customWidth="1"/>
    <col min="15" max="15" width="10" style="4" customWidth="1"/>
    <col min="16" max="16" width="15.6640625" style="4" customWidth="1"/>
    <col min="17" max="17" width="10" style="4" customWidth="1"/>
    <col min="18" max="18" width="12" style="5" customWidth="1"/>
    <col min="19" max="19" width="12.77734375" style="5" customWidth="1"/>
    <col min="20" max="21" width="12.5546875" style="5" customWidth="1"/>
    <col min="22" max="22" width="14.77734375" style="5" customWidth="1"/>
    <col min="23" max="23" width="10.5546875" style="1" customWidth="1"/>
    <col min="24" max="16384" width="9.21875" style="1"/>
  </cols>
  <sheetData>
    <row r="2" spans="3:22" x14ac:dyDescent="0.3">
      <c r="C2" s="2" t="s">
        <v>33</v>
      </c>
      <c r="D2" s="3" t="s">
        <v>52</v>
      </c>
      <c r="U2" s="6" t="s">
        <v>29</v>
      </c>
      <c r="V2" s="7" t="s">
        <v>30</v>
      </c>
    </row>
    <row r="3" spans="3:22" x14ac:dyDescent="0.3">
      <c r="C3" s="2" t="s">
        <v>34</v>
      </c>
      <c r="D3" s="3" t="s">
        <v>52</v>
      </c>
      <c r="U3" s="6" t="s">
        <v>31</v>
      </c>
      <c r="V3" s="8">
        <v>42978</v>
      </c>
    </row>
    <row r="4" spans="3:22" x14ac:dyDescent="0.3">
      <c r="C4" s="9" t="s">
        <v>35</v>
      </c>
      <c r="D4" s="3" t="s">
        <v>36</v>
      </c>
      <c r="U4" s="6" t="s">
        <v>32</v>
      </c>
      <c r="V4" s="10" t="s">
        <v>51</v>
      </c>
    </row>
    <row r="5" spans="3:22" x14ac:dyDescent="0.3">
      <c r="T5" s="11"/>
      <c r="V5" s="11"/>
    </row>
    <row r="6" spans="3:22" x14ac:dyDescent="0.3">
      <c r="T6" s="11"/>
      <c r="V6" s="11"/>
    </row>
    <row r="7" spans="3:22" x14ac:dyDescent="0.3">
      <c r="T7" s="11"/>
      <c r="V7" s="11"/>
    </row>
    <row r="8" spans="3:22" x14ac:dyDescent="0.3">
      <c r="T8" s="11"/>
      <c r="V8" s="11"/>
    </row>
    <row r="9" spans="3:22" ht="23.4" x14ac:dyDescent="0.3">
      <c r="C9" s="88" t="s">
        <v>75</v>
      </c>
      <c r="D9" s="89"/>
      <c r="E9" s="89"/>
      <c r="F9" s="89"/>
      <c r="G9" s="89"/>
      <c r="H9" s="89"/>
      <c r="I9" s="12"/>
      <c r="J9" s="12"/>
      <c r="K9" s="12"/>
      <c r="L9" s="12"/>
      <c r="M9" s="12"/>
      <c r="N9" s="12"/>
      <c r="O9" s="12"/>
      <c r="P9" s="12"/>
      <c r="Q9" s="12"/>
      <c r="R9" s="11"/>
      <c r="S9" s="11"/>
      <c r="T9" s="11"/>
      <c r="U9" s="11"/>
      <c r="V9" s="11"/>
    </row>
    <row r="10" spans="3:22" x14ac:dyDescent="0.3">
      <c r="C10" s="77" t="s">
        <v>66</v>
      </c>
      <c r="D10" s="12"/>
      <c r="E10" s="12"/>
      <c r="F10" s="12"/>
      <c r="G10" s="12"/>
      <c r="H10" s="12"/>
      <c r="I10" s="12"/>
      <c r="J10" s="12"/>
      <c r="K10" s="12"/>
      <c r="L10" s="12"/>
      <c r="M10" s="12"/>
      <c r="N10" s="12"/>
      <c r="O10" s="12"/>
      <c r="P10" s="12"/>
      <c r="Q10" s="12"/>
      <c r="R10" s="11"/>
      <c r="S10" s="11"/>
      <c r="T10" s="11"/>
      <c r="U10" s="11"/>
      <c r="V10" s="11"/>
    </row>
    <row r="11" spans="3:22" x14ac:dyDescent="0.3">
      <c r="C11" s="12"/>
      <c r="D11" s="12"/>
      <c r="E11" s="12"/>
      <c r="F11" s="12"/>
      <c r="G11" s="12"/>
      <c r="H11" s="12"/>
      <c r="I11" s="12"/>
      <c r="J11" s="12"/>
      <c r="K11" s="12"/>
      <c r="L11" s="12"/>
      <c r="M11" s="12"/>
      <c r="N11" s="12"/>
      <c r="O11" s="12"/>
      <c r="P11" s="12"/>
      <c r="Q11" s="12"/>
      <c r="R11" s="11"/>
      <c r="S11" s="11"/>
      <c r="T11" s="11"/>
      <c r="U11" s="11"/>
      <c r="V11" s="11"/>
    </row>
    <row r="12" spans="3:22" x14ac:dyDescent="0.3">
      <c r="C12" s="12"/>
      <c r="D12" s="12"/>
      <c r="E12" s="12"/>
      <c r="F12" s="12"/>
      <c r="G12" s="12"/>
      <c r="H12" s="12"/>
      <c r="I12" s="12"/>
      <c r="J12" s="12"/>
      <c r="K12" s="12"/>
      <c r="L12" s="12"/>
      <c r="M12" s="12"/>
      <c r="N12" s="12"/>
      <c r="O12" s="12"/>
      <c r="P12" s="12"/>
      <c r="Q12" s="12"/>
      <c r="R12" s="11"/>
      <c r="S12" s="11"/>
      <c r="T12" s="11"/>
      <c r="U12" s="11"/>
      <c r="V12" s="11"/>
    </row>
    <row r="13" spans="3:22" ht="16.2" thickBot="1" x14ac:dyDescent="0.35">
      <c r="C13" s="53" t="s">
        <v>56</v>
      </c>
      <c r="D13" s="12"/>
      <c r="E13" s="12"/>
      <c r="F13" s="12"/>
      <c r="G13" s="12"/>
      <c r="H13" s="12"/>
      <c r="I13" s="12"/>
      <c r="J13" s="12"/>
      <c r="K13" s="12"/>
      <c r="L13" s="12"/>
      <c r="M13" s="12"/>
      <c r="N13" s="12"/>
      <c r="O13" s="12"/>
      <c r="P13" s="12"/>
      <c r="Q13" s="12"/>
      <c r="R13" s="11"/>
      <c r="S13" s="11"/>
      <c r="T13" s="11"/>
      <c r="U13" s="11"/>
      <c r="V13" s="11"/>
    </row>
    <row r="14" spans="3:22" x14ac:dyDescent="0.3">
      <c r="C14" s="55" t="s">
        <v>11</v>
      </c>
      <c r="D14" s="56">
        <v>600</v>
      </c>
      <c r="E14" s="57" t="s">
        <v>1</v>
      </c>
      <c r="F14" s="12"/>
      <c r="G14" s="12"/>
      <c r="H14" s="12"/>
      <c r="I14" s="12"/>
      <c r="J14" s="12"/>
      <c r="K14" s="12"/>
      <c r="L14" s="12"/>
      <c r="M14" s="12"/>
      <c r="N14" s="12"/>
      <c r="O14" s="12"/>
      <c r="P14" s="12"/>
      <c r="Q14" s="12"/>
      <c r="R14" s="11"/>
      <c r="S14" s="11"/>
      <c r="T14" s="11"/>
      <c r="U14" s="11"/>
      <c r="V14" s="11"/>
    </row>
    <row r="15" spans="3:22" x14ac:dyDescent="0.3">
      <c r="C15" s="58" t="s">
        <v>0</v>
      </c>
      <c r="D15" s="59">
        <v>20</v>
      </c>
      <c r="E15" s="60" t="s">
        <v>10</v>
      </c>
      <c r="F15" s="12"/>
      <c r="G15" s="12"/>
      <c r="H15" s="12"/>
      <c r="I15" s="12"/>
      <c r="J15" s="12"/>
      <c r="K15" s="12"/>
      <c r="L15" s="12"/>
      <c r="M15" s="12"/>
      <c r="N15" s="12"/>
      <c r="O15" s="12"/>
      <c r="P15" s="12"/>
      <c r="Q15" s="12"/>
      <c r="R15" s="11"/>
      <c r="S15" s="11"/>
      <c r="T15" s="11"/>
      <c r="U15" s="11"/>
      <c r="V15" s="11"/>
    </row>
    <row r="16" spans="3:22" s="13" customFormat="1" x14ac:dyDescent="0.3">
      <c r="C16" s="61" t="s">
        <v>57</v>
      </c>
      <c r="D16" s="62">
        <v>12</v>
      </c>
      <c r="E16" s="63" t="s">
        <v>1</v>
      </c>
      <c r="F16" s="14"/>
      <c r="G16" s="15"/>
      <c r="H16" s="15"/>
      <c r="I16" s="15"/>
      <c r="J16" s="15"/>
      <c r="K16" s="15"/>
      <c r="L16" s="15"/>
      <c r="M16" s="15"/>
      <c r="N16" s="15"/>
      <c r="O16" s="15"/>
      <c r="P16" s="15"/>
      <c r="Q16" s="15"/>
      <c r="R16" s="11"/>
      <c r="S16" s="11"/>
      <c r="T16" s="11"/>
      <c r="U16" s="11"/>
      <c r="V16" s="11"/>
    </row>
    <row r="17" spans="3:24" ht="16.2" thickBot="1" x14ac:dyDescent="0.35">
      <c r="C17" s="64" t="s">
        <v>78</v>
      </c>
      <c r="D17" s="65">
        <v>1000</v>
      </c>
      <c r="E17" s="66" t="s">
        <v>2</v>
      </c>
      <c r="F17" s="12"/>
      <c r="G17" s="12"/>
      <c r="H17" s="12"/>
      <c r="I17" s="12"/>
      <c r="J17" s="12"/>
      <c r="K17" s="12"/>
      <c r="L17" s="12"/>
      <c r="M17" s="12"/>
      <c r="N17" s="12"/>
      <c r="O17" s="12"/>
      <c r="P17" s="12"/>
      <c r="Q17" s="12"/>
      <c r="R17" s="11"/>
      <c r="S17" s="11"/>
      <c r="T17" s="11"/>
      <c r="U17" s="11"/>
      <c r="V17" s="11"/>
    </row>
    <row r="18" spans="3:24" x14ac:dyDescent="0.3">
      <c r="C18" s="12"/>
      <c r="D18" s="12"/>
      <c r="E18" s="12"/>
      <c r="F18" s="12"/>
      <c r="G18" s="12"/>
      <c r="H18" s="12"/>
      <c r="I18" s="12"/>
      <c r="J18" s="12"/>
      <c r="K18" s="12"/>
      <c r="L18" s="12"/>
      <c r="M18" s="12"/>
      <c r="N18" s="12"/>
      <c r="O18" s="12"/>
      <c r="P18" s="12"/>
      <c r="Q18" s="12"/>
      <c r="R18" s="11"/>
      <c r="S18" s="11"/>
      <c r="T18" s="11"/>
      <c r="U18" s="11"/>
      <c r="V18" s="11"/>
    </row>
    <row r="19" spans="3:24" x14ac:dyDescent="0.3">
      <c r="C19" s="12"/>
      <c r="D19" s="12"/>
      <c r="E19" s="12"/>
      <c r="F19" s="12"/>
      <c r="G19" s="12"/>
      <c r="H19" s="12"/>
      <c r="I19" s="12"/>
      <c r="J19" s="12"/>
      <c r="K19" s="12"/>
      <c r="L19" s="12"/>
      <c r="M19" s="12"/>
      <c r="N19" s="12"/>
      <c r="O19" s="12"/>
      <c r="P19" s="12"/>
      <c r="Q19" s="12"/>
      <c r="R19" s="1"/>
      <c r="S19" s="11"/>
      <c r="T19" s="11"/>
      <c r="U19" s="11"/>
      <c r="V19" s="11"/>
    </row>
    <row r="20" spans="3:24" s="16" customFormat="1" x14ac:dyDescent="0.3">
      <c r="C20" s="12"/>
      <c r="D20" s="12"/>
      <c r="E20" s="12"/>
      <c r="F20" s="12"/>
      <c r="G20" s="12"/>
      <c r="H20" s="12"/>
      <c r="I20" s="12"/>
      <c r="J20" s="12"/>
      <c r="K20" s="12"/>
      <c r="L20" s="12"/>
      <c r="M20" s="12"/>
      <c r="N20" s="12"/>
      <c r="O20" s="12"/>
      <c r="P20" s="12"/>
      <c r="Q20" s="12"/>
      <c r="R20" s="90" t="s">
        <v>74</v>
      </c>
      <c r="S20" s="90"/>
      <c r="T20" s="90"/>
      <c r="U20" s="90"/>
      <c r="V20" s="90"/>
    </row>
    <row r="21" spans="3:24" s="16" customFormat="1" ht="29.25" customHeight="1" x14ac:dyDescent="0.3">
      <c r="C21" s="87" t="s">
        <v>40</v>
      </c>
      <c r="D21" s="92" t="s">
        <v>22</v>
      </c>
      <c r="E21" s="92"/>
      <c r="F21" s="92"/>
      <c r="G21" s="17"/>
      <c r="H21" s="17"/>
      <c r="I21" s="93" t="s">
        <v>23</v>
      </c>
      <c r="J21" s="93"/>
      <c r="K21" s="93"/>
      <c r="L21" s="93" t="s">
        <v>3</v>
      </c>
      <c r="M21" s="93"/>
      <c r="N21" s="93"/>
      <c r="O21" s="93"/>
      <c r="P21" s="93"/>
      <c r="Q21" s="93"/>
      <c r="R21" s="91" t="s">
        <v>54</v>
      </c>
      <c r="S21" s="91"/>
      <c r="T21" s="91"/>
      <c r="U21" s="91" t="s">
        <v>55</v>
      </c>
      <c r="V21" s="91"/>
    </row>
    <row r="22" spans="3:24" s="18" customFormat="1" ht="78" x14ac:dyDescent="0.3">
      <c r="C22" s="19" t="s">
        <v>28</v>
      </c>
      <c r="D22" s="71" t="s">
        <v>12</v>
      </c>
      <c r="E22" s="71" t="s">
        <v>6</v>
      </c>
      <c r="F22" s="71" t="s">
        <v>7</v>
      </c>
      <c r="G22" s="19" t="s">
        <v>8</v>
      </c>
      <c r="H22" s="19" t="s">
        <v>9</v>
      </c>
      <c r="I22" s="19" t="s">
        <v>13</v>
      </c>
      <c r="J22" s="19" t="s">
        <v>14</v>
      </c>
      <c r="K22" s="19" t="s">
        <v>17</v>
      </c>
      <c r="L22" s="19" t="s">
        <v>81</v>
      </c>
      <c r="M22" s="19" t="s">
        <v>58</v>
      </c>
      <c r="N22" s="19" t="s">
        <v>59</v>
      </c>
      <c r="O22" s="19" t="s">
        <v>20</v>
      </c>
      <c r="P22" s="19" t="s">
        <v>62</v>
      </c>
      <c r="Q22" s="19" t="s">
        <v>21</v>
      </c>
      <c r="R22" s="78" t="s">
        <v>67</v>
      </c>
      <c r="S22" s="78" t="s">
        <v>68</v>
      </c>
      <c r="T22" s="78" t="s">
        <v>69</v>
      </c>
      <c r="U22" s="78" t="s">
        <v>70</v>
      </c>
      <c r="V22" s="78" t="s">
        <v>71</v>
      </c>
    </row>
    <row r="23" spans="3:24" s="21" customFormat="1" x14ac:dyDescent="0.3">
      <c r="C23" s="22" t="s">
        <v>23</v>
      </c>
      <c r="D23" s="71"/>
      <c r="E23" s="71"/>
      <c r="F23" s="71"/>
      <c r="G23" s="20"/>
      <c r="H23" s="20"/>
      <c r="I23" s="20"/>
      <c r="J23" s="20"/>
      <c r="K23" s="20"/>
      <c r="L23" s="20"/>
      <c r="M23" s="20"/>
      <c r="N23" s="20"/>
      <c r="O23" s="20"/>
      <c r="P23" s="20"/>
      <c r="Q23" s="20"/>
      <c r="R23" s="20"/>
      <c r="S23" s="20"/>
      <c r="T23" s="20"/>
      <c r="U23" s="20"/>
      <c r="V23" s="20"/>
    </row>
    <row r="24" spans="3:24" s="23" customFormat="1" ht="28.2" customHeight="1" x14ac:dyDescent="0.3">
      <c r="C24" s="24" t="s">
        <v>48</v>
      </c>
      <c r="D24" s="72">
        <f>$D$14</f>
        <v>600</v>
      </c>
      <c r="E24" s="72">
        <f>D15</f>
        <v>20</v>
      </c>
      <c r="F24" s="72">
        <f>D16</f>
        <v>12</v>
      </c>
      <c r="G24" s="25"/>
      <c r="H24" s="26">
        <f>PI()*D24*F24*E24*7.845/1000000</f>
        <v>3.548994388907317</v>
      </c>
      <c r="I24" s="27">
        <v>2500</v>
      </c>
      <c r="J24" s="28" t="s">
        <v>15</v>
      </c>
      <c r="K24" s="29">
        <f>I24*H24</f>
        <v>8872.4859722682922</v>
      </c>
      <c r="L24" s="28"/>
      <c r="M24" s="28"/>
      <c r="N24" s="28"/>
      <c r="O24" s="28"/>
      <c r="P24" s="29"/>
      <c r="Q24" s="24"/>
      <c r="R24" s="27">
        <f>K24</f>
        <v>8872.4859722682922</v>
      </c>
      <c r="S24" s="24"/>
      <c r="T24" s="24"/>
      <c r="U24" s="24"/>
      <c r="V24" s="27"/>
    </row>
    <row r="25" spans="3:24" s="23" customFormat="1" ht="28.2" customHeight="1" x14ac:dyDescent="0.3">
      <c r="C25" s="24" t="s">
        <v>50</v>
      </c>
      <c r="D25" s="72">
        <f t="shared" ref="D25:D28" si="0">$D$14</f>
        <v>600</v>
      </c>
      <c r="E25" s="72">
        <f>D15</f>
        <v>20</v>
      </c>
      <c r="F25" s="72">
        <f>D16</f>
        <v>12</v>
      </c>
      <c r="G25" s="24"/>
      <c r="H25" s="26">
        <f>PI()*D25*F25*E25*7.845/1000000</f>
        <v>3.548994388907317</v>
      </c>
      <c r="I25" s="27">
        <v>2000</v>
      </c>
      <c r="J25" s="28" t="s">
        <v>15</v>
      </c>
      <c r="K25" s="29">
        <f>I25*H25</f>
        <v>7097.988777814634</v>
      </c>
      <c r="L25" s="28"/>
      <c r="M25" s="28"/>
      <c r="N25" s="28"/>
      <c r="O25" s="28"/>
      <c r="P25" s="29"/>
      <c r="Q25" s="24"/>
      <c r="R25" s="24"/>
      <c r="S25" s="27">
        <f>K25</f>
        <v>7097.988777814634</v>
      </c>
      <c r="T25" s="24"/>
      <c r="U25" s="24"/>
      <c r="V25" s="24"/>
    </row>
    <row r="26" spans="3:24" s="23" customFormat="1" ht="28.2" customHeight="1" x14ac:dyDescent="0.3">
      <c r="C26" s="24" t="s">
        <v>49</v>
      </c>
      <c r="D26" s="72">
        <f t="shared" si="0"/>
        <v>600</v>
      </c>
      <c r="E26" s="72">
        <f>D15</f>
        <v>20</v>
      </c>
      <c r="F26" s="73">
        <f>D16*0.66</f>
        <v>7.92</v>
      </c>
      <c r="G26" s="25"/>
      <c r="H26" s="26">
        <f>PI()*D26*F26*E26*7.845/1000000</f>
        <v>2.3423362966788295</v>
      </c>
      <c r="I26" s="27">
        <v>2500</v>
      </c>
      <c r="J26" s="28" t="s">
        <v>15</v>
      </c>
      <c r="K26" s="29">
        <f>I26*H26</f>
        <v>5855.840741697074</v>
      </c>
      <c r="L26" s="28"/>
      <c r="M26" s="28"/>
      <c r="N26" s="28"/>
      <c r="O26" s="28"/>
      <c r="P26" s="29"/>
      <c r="Q26" s="24"/>
      <c r="R26" s="27"/>
      <c r="S26" s="24"/>
      <c r="T26" s="24"/>
      <c r="U26" s="24"/>
      <c r="V26" s="27">
        <f>K26</f>
        <v>5855.840741697074</v>
      </c>
    </row>
    <row r="27" spans="3:24" s="23" customFormat="1" ht="28.2" customHeight="1" x14ac:dyDescent="0.3">
      <c r="C27" s="24" t="s">
        <v>24</v>
      </c>
      <c r="D27" s="72">
        <f t="shared" si="0"/>
        <v>600</v>
      </c>
      <c r="E27" s="72">
        <f>D15</f>
        <v>20</v>
      </c>
      <c r="F27" s="72"/>
      <c r="G27" s="31">
        <f>(PI()*((D27/1000)^2)/4)*E27</f>
        <v>5.6548667764616276</v>
      </c>
      <c r="H27" s="24"/>
      <c r="I27" s="27">
        <v>500</v>
      </c>
      <c r="J27" s="28" t="s">
        <v>16</v>
      </c>
      <c r="K27" s="29">
        <f>I27*G27</f>
        <v>2827.4333882308138</v>
      </c>
      <c r="L27" s="28"/>
      <c r="M27" s="28"/>
      <c r="N27" s="28"/>
      <c r="O27" s="28"/>
      <c r="P27" s="29"/>
      <c r="Q27" s="24"/>
      <c r="R27" s="24"/>
      <c r="S27" s="24"/>
      <c r="T27" s="27">
        <f>K27</f>
        <v>2827.4333882308138</v>
      </c>
      <c r="U27" s="27">
        <f>K27</f>
        <v>2827.4333882308138</v>
      </c>
      <c r="V27" s="27">
        <f>K27*0.9</f>
        <v>2544.6900494077327</v>
      </c>
      <c r="X27" s="32"/>
    </row>
    <row r="28" spans="3:24" s="23" customFormat="1" ht="28.2" customHeight="1" x14ac:dyDescent="0.3">
      <c r="C28" s="24" t="s">
        <v>37</v>
      </c>
      <c r="D28" s="72">
        <f t="shared" si="0"/>
        <v>600</v>
      </c>
      <c r="E28" s="72">
        <f>D15</f>
        <v>20</v>
      </c>
      <c r="F28" s="72"/>
      <c r="G28" s="31">
        <f>(PI()*((D28/1000)^2)/4)*E28</f>
        <v>5.6548667764616276</v>
      </c>
      <c r="H28" s="24"/>
      <c r="I28" s="27">
        <v>300</v>
      </c>
      <c r="J28" s="28" t="s">
        <v>16</v>
      </c>
      <c r="K28" s="29">
        <f>I28*G28</f>
        <v>1696.4600329384882</v>
      </c>
      <c r="L28" s="28"/>
      <c r="M28" s="28"/>
      <c r="N28" s="28"/>
      <c r="O28" s="28"/>
      <c r="P28" s="29"/>
      <c r="Q28" s="24"/>
      <c r="R28" s="24"/>
      <c r="S28" s="24"/>
      <c r="T28" s="27">
        <f>K28</f>
        <v>1696.4600329384882</v>
      </c>
      <c r="U28" s="27"/>
      <c r="V28" s="27"/>
    </row>
    <row r="29" spans="3:24" s="23" customFormat="1" ht="28.2" customHeight="1" x14ac:dyDescent="0.3">
      <c r="C29" s="24" t="s">
        <v>38</v>
      </c>
      <c r="D29" s="72"/>
      <c r="E29" s="72"/>
      <c r="F29" s="72"/>
      <c r="G29" s="31">
        <f>G28</f>
        <v>5.6548667764616276</v>
      </c>
      <c r="H29" s="33">
        <f>G29*1.58</f>
        <v>8.9346895068093719</v>
      </c>
      <c r="I29" s="27">
        <v>300</v>
      </c>
      <c r="J29" s="28" t="s">
        <v>39</v>
      </c>
      <c r="K29" s="29">
        <f>I29*G29</f>
        <v>1696.4600329384882</v>
      </c>
      <c r="L29" s="28"/>
      <c r="M29" s="28"/>
      <c r="N29" s="28"/>
      <c r="O29" s="28"/>
      <c r="P29" s="29"/>
      <c r="Q29" s="24"/>
      <c r="R29" s="24"/>
      <c r="S29" s="24"/>
      <c r="T29" s="27">
        <f>K29</f>
        <v>1696.4600329384882</v>
      </c>
      <c r="U29" s="27"/>
      <c r="V29" s="27"/>
    </row>
    <row r="30" spans="3:24" s="21" customFormat="1" x14ac:dyDescent="0.3">
      <c r="C30" s="22" t="s">
        <v>3</v>
      </c>
      <c r="D30" s="71"/>
      <c r="E30" s="71"/>
      <c r="F30" s="71"/>
      <c r="G30" s="34"/>
      <c r="H30" s="20"/>
      <c r="I30" s="20"/>
      <c r="J30" s="20"/>
      <c r="K30" s="20"/>
      <c r="L30" s="20"/>
      <c r="M30" s="20"/>
      <c r="N30" s="20"/>
      <c r="O30" s="20"/>
      <c r="P30" s="20"/>
      <c r="Q30" s="20"/>
      <c r="R30" s="20"/>
      <c r="S30" s="20"/>
      <c r="T30" s="20"/>
      <c r="U30" s="20"/>
      <c r="V30" s="20"/>
    </row>
    <row r="31" spans="3:24" s="23" customFormat="1" x14ac:dyDescent="0.3">
      <c r="C31" s="24" t="s">
        <v>18</v>
      </c>
      <c r="D31" s="72"/>
      <c r="E31" s="72"/>
      <c r="F31" s="72"/>
      <c r="G31" s="24"/>
      <c r="H31" s="24"/>
      <c r="I31" s="27"/>
      <c r="J31" s="24"/>
      <c r="K31" s="27"/>
      <c r="L31" s="24">
        <f>0.035*D15</f>
        <v>0.70000000000000007</v>
      </c>
      <c r="M31" s="24">
        <v>6</v>
      </c>
      <c r="N31" s="30">
        <v>3.5</v>
      </c>
      <c r="O31" s="24">
        <f>L31*M31*N31</f>
        <v>14.700000000000001</v>
      </c>
      <c r="P31" s="35">
        <v>50</v>
      </c>
      <c r="Q31" s="29">
        <f t="shared" ref="Q31:Q34" si="1">O31*P31</f>
        <v>735</v>
      </c>
      <c r="R31" s="29">
        <f>Q31</f>
        <v>735</v>
      </c>
      <c r="S31" s="29">
        <f>Q31</f>
        <v>735</v>
      </c>
      <c r="T31" s="29">
        <f>Q31</f>
        <v>735</v>
      </c>
      <c r="U31" s="29"/>
      <c r="V31" s="29"/>
    </row>
    <row r="32" spans="3:24" s="23" customFormat="1" x14ac:dyDescent="0.3">
      <c r="C32" s="24" t="s">
        <v>60</v>
      </c>
      <c r="D32" s="72"/>
      <c r="E32" s="72"/>
      <c r="F32" s="72"/>
      <c r="G32" s="24"/>
      <c r="H32" s="24"/>
      <c r="I32" s="27"/>
      <c r="J32" s="24"/>
      <c r="K32" s="27"/>
      <c r="L32" s="36">
        <f>L31</f>
        <v>0.70000000000000007</v>
      </c>
      <c r="M32" s="24"/>
      <c r="N32" s="30">
        <v>3.5</v>
      </c>
      <c r="O32" s="24">
        <f>L32*N32</f>
        <v>2.4500000000000002</v>
      </c>
      <c r="P32" s="27">
        <v>250</v>
      </c>
      <c r="Q32" s="29">
        <f t="shared" si="1"/>
        <v>612.5</v>
      </c>
      <c r="R32" s="29">
        <f>Q32</f>
        <v>612.5</v>
      </c>
      <c r="S32" s="29">
        <f>Q32</f>
        <v>612.5</v>
      </c>
      <c r="T32" s="29">
        <f>R32</f>
        <v>612.5</v>
      </c>
      <c r="U32" s="29"/>
      <c r="V32" s="29"/>
    </row>
    <row r="33" spans="3:23" s="23" customFormat="1" x14ac:dyDescent="0.3">
      <c r="C33" s="24" t="s">
        <v>19</v>
      </c>
      <c r="D33" s="72"/>
      <c r="E33" s="72"/>
      <c r="F33" s="72"/>
      <c r="G33" s="24"/>
      <c r="H33" s="24"/>
      <c r="I33" s="27"/>
      <c r="J33" s="24"/>
      <c r="K33" s="27"/>
      <c r="L33" s="37">
        <f>0.035*D15*2</f>
        <v>1.4000000000000001</v>
      </c>
      <c r="M33" s="24">
        <v>6</v>
      </c>
      <c r="N33" s="30">
        <v>3.5</v>
      </c>
      <c r="O33" s="24">
        <f>L33*M33*N33</f>
        <v>29.400000000000002</v>
      </c>
      <c r="P33" s="35">
        <v>50</v>
      </c>
      <c r="Q33" s="29">
        <f t="shared" si="1"/>
        <v>1470</v>
      </c>
      <c r="R33" s="29"/>
      <c r="S33" s="29"/>
      <c r="T33" s="29"/>
      <c r="U33" s="29">
        <f>Q33</f>
        <v>1470</v>
      </c>
      <c r="V33" s="29">
        <f>Q33</f>
        <v>1470</v>
      </c>
    </row>
    <row r="34" spans="3:23" s="23" customFormat="1" x14ac:dyDescent="0.3">
      <c r="C34" s="24" t="s">
        <v>61</v>
      </c>
      <c r="D34" s="72"/>
      <c r="E34" s="72"/>
      <c r="F34" s="72"/>
      <c r="G34" s="24"/>
      <c r="H34" s="24"/>
      <c r="I34" s="27"/>
      <c r="J34" s="24"/>
      <c r="K34" s="27"/>
      <c r="L34" s="38">
        <f>L33</f>
        <v>1.4000000000000001</v>
      </c>
      <c r="M34" s="24"/>
      <c r="N34" s="30">
        <v>3.5</v>
      </c>
      <c r="O34" s="24">
        <f>L34*N34</f>
        <v>4.9000000000000004</v>
      </c>
      <c r="P34" s="27">
        <v>350</v>
      </c>
      <c r="Q34" s="29">
        <f t="shared" si="1"/>
        <v>1715.0000000000002</v>
      </c>
      <c r="R34" s="29"/>
      <c r="S34" s="29"/>
      <c r="T34" s="29"/>
      <c r="U34" s="29">
        <f>Q34</f>
        <v>1715.0000000000002</v>
      </c>
      <c r="V34" s="29">
        <f>Q34</f>
        <v>1715.0000000000002</v>
      </c>
    </row>
    <row r="35" spans="3:23" s="14" customFormat="1" x14ac:dyDescent="0.3">
      <c r="C35" s="39" t="s">
        <v>65</v>
      </c>
      <c r="D35" s="74"/>
      <c r="E35" s="74"/>
      <c r="F35" s="74"/>
      <c r="G35" s="39"/>
      <c r="H35" s="39"/>
      <c r="I35" s="39"/>
      <c r="J35" s="39"/>
      <c r="K35" s="39"/>
      <c r="L35" s="39"/>
      <c r="M35" s="39"/>
      <c r="N35" s="39"/>
      <c r="O35" s="39"/>
      <c r="P35" s="39"/>
      <c r="Q35" s="39"/>
      <c r="R35" s="40">
        <f>SUM(R24:R34)</f>
        <v>10219.985972268292</v>
      </c>
      <c r="S35" s="40">
        <f>SUM(S24:S34)</f>
        <v>8445.4887778146331</v>
      </c>
      <c r="T35" s="40">
        <f>SUM(T24:T34)</f>
        <v>7567.8534541077906</v>
      </c>
      <c r="U35" s="40">
        <f>SUM(U24:U34)</f>
        <v>6012.4333882308138</v>
      </c>
      <c r="V35" s="40">
        <f>SUM(V24:V34)</f>
        <v>11585.530791104808</v>
      </c>
    </row>
    <row r="36" spans="3:23" s="23" customFormat="1" x14ac:dyDescent="0.3">
      <c r="C36" s="24" t="s">
        <v>4</v>
      </c>
      <c r="D36" s="75">
        <v>0.2</v>
      </c>
      <c r="E36" s="76"/>
      <c r="F36" s="76"/>
      <c r="G36" s="25"/>
      <c r="H36" s="25"/>
      <c r="I36" s="25"/>
      <c r="J36" s="25"/>
      <c r="K36" s="25"/>
      <c r="L36" s="25"/>
      <c r="M36" s="25"/>
      <c r="N36" s="25"/>
      <c r="O36" s="25"/>
      <c r="P36" s="25"/>
      <c r="Q36" s="25"/>
      <c r="R36" s="41">
        <f>R35*$D$36</f>
        <v>2043.9971944536585</v>
      </c>
      <c r="S36" s="41">
        <f t="shared" ref="S36:V36" si="2">S35*$D$36</f>
        <v>1689.0977555629267</v>
      </c>
      <c r="T36" s="41">
        <f t="shared" ref="T36" si="3">T35*$D$36</f>
        <v>1513.5706908215582</v>
      </c>
      <c r="U36" s="41">
        <f t="shared" si="2"/>
        <v>1202.4866776461629</v>
      </c>
      <c r="V36" s="41">
        <f t="shared" si="2"/>
        <v>2317.1061582209618</v>
      </c>
    </row>
    <row r="37" spans="3:23" s="14" customFormat="1" x14ac:dyDescent="0.3">
      <c r="C37" s="39" t="s">
        <v>45</v>
      </c>
      <c r="D37" s="74"/>
      <c r="E37" s="74"/>
      <c r="F37" s="74"/>
      <c r="G37" s="39"/>
      <c r="H37" s="39"/>
      <c r="I37" s="39"/>
      <c r="J37" s="39"/>
      <c r="K37" s="39"/>
      <c r="L37" s="39"/>
      <c r="M37" s="39"/>
      <c r="N37" s="39"/>
      <c r="O37" s="39"/>
      <c r="P37" s="39"/>
      <c r="Q37" s="39"/>
      <c r="R37" s="40">
        <f>R35+R36</f>
        <v>12263.983166721951</v>
      </c>
      <c r="S37" s="40">
        <f t="shared" ref="S37:V37" si="4">S35+S36</f>
        <v>10134.58653337756</v>
      </c>
      <c r="T37" s="40">
        <f t="shared" ref="T37" si="5">T35+T36</f>
        <v>9081.4241449293495</v>
      </c>
      <c r="U37" s="40">
        <f t="shared" si="4"/>
        <v>7214.9200658769769</v>
      </c>
      <c r="V37" s="40">
        <f t="shared" si="4"/>
        <v>13902.63694932577</v>
      </c>
    </row>
    <row r="38" spans="3:23" x14ac:dyDescent="0.3">
      <c r="C38" s="42" t="s">
        <v>43</v>
      </c>
      <c r="D38" s="75">
        <v>0</v>
      </c>
      <c r="E38" s="76"/>
      <c r="F38" s="76"/>
      <c r="G38" s="43"/>
      <c r="H38" s="43"/>
      <c r="I38" s="43"/>
      <c r="J38" s="43"/>
      <c r="K38" s="43"/>
      <c r="L38" s="43"/>
      <c r="M38" s="43"/>
      <c r="N38" s="43"/>
      <c r="O38" s="43"/>
      <c r="P38" s="43"/>
      <c r="Q38" s="43"/>
      <c r="R38" s="41">
        <f>R37*$D$38</f>
        <v>0</v>
      </c>
      <c r="S38" s="41">
        <f t="shared" ref="S38:V38" si="6">S37*$D$38</f>
        <v>0</v>
      </c>
      <c r="T38" s="41">
        <f>T37*$D$38</f>
        <v>0</v>
      </c>
      <c r="U38" s="41">
        <f t="shared" si="6"/>
        <v>0</v>
      </c>
      <c r="V38" s="41">
        <f t="shared" si="6"/>
        <v>0</v>
      </c>
    </row>
    <row r="39" spans="3:23" s="16" customFormat="1" x14ac:dyDescent="0.3">
      <c r="C39" s="44" t="s">
        <v>44</v>
      </c>
      <c r="D39" s="74"/>
      <c r="E39" s="74"/>
      <c r="F39" s="74"/>
      <c r="G39" s="44"/>
      <c r="H39" s="44"/>
      <c r="I39" s="44"/>
      <c r="J39" s="44"/>
      <c r="K39" s="44"/>
      <c r="L39" s="44"/>
      <c r="M39" s="44"/>
      <c r="N39" s="44"/>
      <c r="O39" s="44"/>
      <c r="P39" s="44"/>
      <c r="Q39" s="44"/>
      <c r="R39" s="40">
        <f>R37+R38</f>
        <v>12263.983166721951</v>
      </c>
      <c r="S39" s="40">
        <f t="shared" ref="S39:V39" si="7">S37+S38</f>
        <v>10134.58653337756</v>
      </c>
      <c r="T39" s="40">
        <f>T37+T38</f>
        <v>9081.4241449293495</v>
      </c>
      <c r="U39" s="40">
        <f t="shared" si="7"/>
        <v>7214.9200658769769</v>
      </c>
      <c r="V39" s="40">
        <f t="shared" si="7"/>
        <v>13902.63694932577</v>
      </c>
    </row>
    <row r="40" spans="3:23" x14ac:dyDescent="0.3">
      <c r="C40" s="42" t="s">
        <v>53</v>
      </c>
      <c r="D40" s="75">
        <v>0.3</v>
      </c>
      <c r="E40" s="76"/>
      <c r="F40" s="76"/>
      <c r="G40" s="43"/>
      <c r="H40" s="43"/>
      <c r="I40" s="43"/>
      <c r="J40" s="43"/>
      <c r="K40" s="43"/>
      <c r="L40" s="43"/>
      <c r="M40" s="43"/>
      <c r="N40" s="43"/>
      <c r="O40" s="43"/>
      <c r="P40" s="43"/>
      <c r="Q40" s="43"/>
      <c r="R40" s="41">
        <f>R39*$D$40</f>
        <v>3679.1949500165852</v>
      </c>
      <c r="S40" s="41">
        <f t="shared" ref="S40:V40" si="8">S39*$D$40</f>
        <v>3040.375960013268</v>
      </c>
      <c r="T40" s="41">
        <f>T39*$D$40</f>
        <v>2724.4272434788049</v>
      </c>
      <c r="U40" s="41">
        <f t="shared" si="8"/>
        <v>2164.4760197630931</v>
      </c>
      <c r="V40" s="41">
        <f t="shared" si="8"/>
        <v>4170.7910847977309</v>
      </c>
    </row>
    <row r="41" spans="3:23" s="16" customFormat="1" x14ac:dyDescent="0.3">
      <c r="C41" s="44" t="s">
        <v>76</v>
      </c>
      <c r="D41" s="74"/>
      <c r="E41" s="74"/>
      <c r="F41" s="74"/>
      <c r="G41" s="44"/>
      <c r="H41" s="44"/>
      <c r="I41" s="44"/>
      <c r="J41" s="44"/>
      <c r="K41" s="44"/>
      <c r="L41" s="44"/>
      <c r="M41" s="44"/>
      <c r="N41" s="44"/>
      <c r="O41" s="44"/>
      <c r="P41" s="44"/>
      <c r="Q41" s="44"/>
      <c r="R41" s="40">
        <f>R39+R40</f>
        <v>15943.178116738536</v>
      </c>
      <c r="S41" s="40">
        <f t="shared" ref="S41:V41" si="9">S39+S40</f>
        <v>13174.962493390827</v>
      </c>
      <c r="T41" s="40">
        <f>T39+T40</f>
        <v>11805.851388408155</v>
      </c>
      <c r="U41" s="40">
        <f t="shared" si="9"/>
        <v>9379.3960856400699</v>
      </c>
      <c r="V41" s="40">
        <f t="shared" si="9"/>
        <v>18073.428034123499</v>
      </c>
      <c r="W41" s="16" t="s">
        <v>80</v>
      </c>
    </row>
    <row r="42" spans="3:23" ht="16.2" thickBot="1" x14ac:dyDescent="0.35"/>
    <row r="43" spans="3:23" x14ac:dyDescent="0.3">
      <c r="C43" s="12" t="s">
        <v>41</v>
      </c>
      <c r="Q43" s="45" t="s">
        <v>63</v>
      </c>
      <c r="R43" s="68">
        <f t="shared" ref="R43:S43" si="10">ROUND(R41*0.8,-2)</f>
        <v>12800</v>
      </c>
      <c r="S43" s="68">
        <f t="shared" si="10"/>
        <v>10500</v>
      </c>
      <c r="T43" s="68">
        <f>ROUND(T41*0.8,-2)</f>
        <v>9400</v>
      </c>
      <c r="U43" s="68">
        <f t="shared" ref="U43" si="11">ROUND(U41*0.8,-2)</f>
        <v>7500</v>
      </c>
      <c r="V43" s="68">
        <f t="shared" ref="V43" si="12">ROUND(V41*0.8,-2)</f>
        <v>14500</v>
      </c>
      <c r="W43" s="16" t="s">
        <v>26</v>
      </c>
    </row>
    <row r="44" spans="3:23" x14ac:dyDescent="0.3">
      <c r="C44" s="1" t="s">
        <v>42</v>
      </c>
      <c r="Q44" s="1"/>
      <c r="R44" s="69" t="s">
        <v>5</v>
      </c>
      <c r="S44" s="69" t="s">
        <v>5</v>
      </c>
      <c r="T44" s="69" t="s">
        <v>5</v>
      </c>
      <c r="U44" s="69" t="s">
        <v>5</v>
      </c>
      <c r="V44" s="69" t="s">
        <v>5</v>
      </c>
    </row>
    <row r="45" spans="3:23" ht="16.2" thickBot="1" x14ac:dyDescent="0.35">
      <c r="C45" s="86" t="s">
        <v>79</v>
      </c>
      <c r="Q45" s="1"/>
      <c r="R45" s="70">
        <f>ROUND(R41*1.3,-2)</f>
        <v>20700</v>
      </c>
      <c r="S45" s="70">
        <f t="shared" ref="S45:V45" si="13">ROUND(S41*1.3,-2)</f>
        <v>17100</v>
      </c>
      <c r="T45" s="70">
        <f t="shared" si="13"/>
        <v>15300</v>
      </c>
      <c r="U45" s="70">
        <f t="shared" si="13"/>
        <v>12200</v>
      </c>
      <c r="V45" s="70">
        <f t="shared" si="13"/>
        <v>23500</v>
      </c>
      <c r="W45" s="16" t="s">
        <v>27</v>
      </c>
    </row>
    <row r="46" spans="3:23" x14ac:dyDescent="0.3">
      <c r="C46" s="46"/>
      <c r="O46" s="47"/>
      <c r="P46" s="47"/>
      <c r="Q46" s="47"/>
      <c r="R46" s="48"/>
      <c r="S46" s="48"/>
      <c r="T46" s="48"/>
      <c r="U46" s="48"/>
      <c r="V46" s="48"/>
    </row>
    <row r="49" spans="16:31" x14ac:dyDescent="0.3">
      <c r="Q49" s="67" t="s">
        <v>46</v>
      </c>
      <c r="R49" s="40">
        <f>R41/$D$15</f>
        <v>797.15890583692681</v>
      </c>
      <c r="S49" s="40">
        <f>S41/$D$15</f>
        <v>658.74812466954131</v>
      </c>
      <c r="T49" s="40">
        <f>T41/$D$15</f>
        <v>590.29256942040774</v>
      </c>
      <c r="U49" s="40">
        <f>U41/$D$15</f>
        <v>468.96980428200351</v>
      </c>
      <c r="V49" s="40">
        <f>V41/$D$15</f>
        <v>903.67140170617495</v>
      </c>
      <c r="W49" s="16" t="s">
        <v>25</v>
      </c>
    </row>
    <row r="50" spans="16:31" ht="16.2" thickBot="1" x14ac:dyDescent="0.35"/>
    <row r="51" spans="16:31" x14ac:dyDescent="0.3">
      <c r="Q51" s="45" t="s">
        <v>64</v>
      </c>
      <c r="R51" s="68">
        <f>R43/$D$15</f>
        <v>640</v>
      </c>
      <c r="S51" s="68">
        <f>S43/$D$15</f>
        <v>525</v>
      </c>
      <c r="T51" s="68">
        <f>T43/$D$15</f>
        <v>470</v>
      </c>
      <c r="U51" s="68">
        <f>U43/$D$15</f>
        <v>375</v>
      </c>
      <c r="V51" s="68">
        <f>V43/$D$15</f>
        <v>725</v>
      </c>
      <c r="W51" s="16" t="s">
        <v>26</v>
      </c>
      <c r="Z51" s="49"/>
    </row>
    <row r="52" spans="16:31" x14ac:dyDescent="0.3">
      <c r="Q52" s="1"/>
      <c r="R52" s="69" t="s">
        <v>5</v>
      </c>
      <c r="S52" s="69" t="s">
        <v>5</v>
      </c>
      <c r="T52" s="69" t="s">
        <v>5</v>
      </c>
      <c r="U52" s="69" t="s">
        <v>5</v>
      </c>
      <c r="V52" s="69" t="s">
        <v>5</v>
      </c>
      <c r="Z52" s="49"/>
    </row>
    <row r="53" spans="16:31" ht="16.2" thickBot="1" x14ac:dyDescent="0.35">
      <c r="Q53" s="1"/>
      <c r="R53" s="70">
        <f>R45/$D$15</f>
        <v>1035</v>
      </c>
      <c r="S53" s="70">
        <f>S45/$D$15</f>
        <v>855</v>
      </c>
      <c r="T53" s="70">
        <f>T45/$D$15</f>
        <v>765</v>
      </c>
      <c r="U53" s="70">
        <f>U45/$D$15</f>
        <v>610</v>
      </c>
      <c r="V53" s="70">
        <f>V45/$D$15</f>
        <v>1175</v>
      </c>
      <c r="W53" s="16" t="s">
        <v>27</v>
      </c>
    </row>
    <row r="57" spans="16:31" x14ac:dyDescent="0.3">
      <c r="P57" s="54" t="s">
        <v>73</v>
      </c>
    </row>
    <row r="58" spans="16:31" ht="78" x14ac:dyDescent="0.3">
      <c r="P58" s="80" t="s">
        <v>72</v>
      </c>
      <c r="Q58" s="80" t="s">
        <v>77</v>
      </c>
      <c r="R58" s="81" t="s">
        <v>67</v>
      </c>
      <c r="S58" s="81" t="s">
        <v>68</v>
      </c>
      <c r="T58" s="81" t="s">
        <v>69</v>
      </c>
      <c r="U58" s="81" t="s">
        <v>70</v>
      </c>
      <c r="V58" s="81" t="s">
        <v>71</v>
      </c>
    </row>
    <row r="59" spans="16:31" x14ac:dyDescent="0.3">
      <c r="P59" s="82"/>
      <c r="Q59" s="82"/>
      <c r="R59" s="83" t="s">
        <v>47</v>
      </c>
      <c r="S59" s="83" t="s">
        <v>47</v>
      </c>
      <c r="T59" s="83" t="s">
        <v>47</v>
      </c>
      <c r="U59" s="83" t="s">
        <v>47</v>
      </c>
      <c r="V59" s="83" t="s">
        <v>47</v>
      </c>
    </row>
    <row r="60" spans="16:31" x14ac:dyDescent="0.3">
      <c r="P60" s="82"/>
      <c r="Q60" s="82"/>
      <c r="R60" s="84"/>
      <c r="S60" s="84"/>
      <c r="T60" s="84"/>
      <c r="U60" s="84"/>
      <c r="V60" s="84"/>
    </row>
    <row r="61" spans="16:31" x14ac:dyDescent="0.3">
      <c r="P61" s="80">
        <v>1</v>
      </c>
      <c r="Q61" s="80">
        <v>150</v>
      </c>
      <c r="R61" s="85">
        <v>278.11847645923172</v>
      </c>
      <c r="S61" s="85">
        <v>243.51578116738537</v>
      </c>
      <c r="T61" s="85">
        <v>135.42922308877547</v>
      </c>
      <c r="U61" s="85">
        <v>262.21373776762522</v>
      </c>
      <c r="V61" s="85">
        <v>375.02425845395567</v>
      </c>
      <c r="Z61" s="51"/>
      <c r="AA61" s="51"/>
      <c r="AB61" s="51"/>
      <c r="AC61" s="51"/>
      <c r="AD61" s="51"/>
      <c r="AE61" s="52"/>
    </row>
    <row r="62" spans="16:31" x14ac:dyDescent="0.3">
      <c r="P62" s="80">
        <f>P61+1</f>
        <v>2</v>
      </c>
      <c r="Q62" s="80">
        <f>Q61+50</f>
        <v>200</v>
      </c>
      <c r="R62" s="85">
        <v>335.78963527897565</v>
      </c>
      <c r="S62" s="85">
        <v>289.65270822318053</v>
      </c>
      <c r="T62" s="85">
        <v>159.01472993560085</v>
      </c>
      <c r="U62" s="85">
        <v>272.93442269800045</v>
      </c>
      <c r="V62" s="85">
        <v>422.73583971232426</v>
      </c>
      <c r="Z62" s="51"/>
      <c r="AA62" s="51"/>
      <c r="AB62" s="51"/>
      <c r="AC62" s="51"/>
      <c r="AD62" s="51"/>
      <c r="AE62" s="52"/>
    </row>
    <row r="63" spans="16:31" x14ac:dyDescent="0.3">
      <c r="P63" s="80">
        <f t="shared" ref="P63:P82" si="14">P62+1</f>
        <v>3</v>
      </c>
      <c r="Q63" s="80">
        <f t="shared" ref="Q63:Q82" si="15">Q62+50</f>
        <v>250</v>
      </c>
      <c r="R63" s="85">
        <v>393.46079409871953</v>
      </c>
      <c r="S63" s="85">
        <v>335.78963527897565</v>
      </c>
      <c r="T63" s="85">
        <v>189.33895302437637</v>
      </c>
      <c r="U63" s="85">
        <v>286.7181604656256</v>
      </c>
      <c r="V63" s="85">
        <v>473.20416852421783</v>
      </c>
      <c r="Z63" s="51"/>
      <c r="AA63" s="51"/>
      <c r="AB63" s="51"/>
      <c r="AC63" s="51"/>
      <c r="AD63" s="51"/>
      <c r="AE63" s="52"/>
    </row>
    <row r="64" spans="16:31" x14ac:dyDescent="0.3">
      <c r="P64" s="80">
        <f t="shared" si="14"/>
        <v>4</v>
      </c>
      <c r="Q64" s="80">
        <f t="shared" si="15"/>
        <v>300</v>
      </c>
      <c r="R64" s="85">
        <v>451.13195291846341</v>
      </c>
      <c r="S64" s="85">
        <v>381.92656233477067</v>
      </c>
      <c r="T64" s="85">
        <v>226.40189235510189</v>
      </c>
      <c r="U64" s="85">
        <v>303.56495107050085</v>
      </c>
      <c r="V64" s="85">
        <v>526.42924488963661</v>
      </c>
      <c r="Z64" s="51"/>
      <c r="AA64" s="51"/>
      <c r="AB64" s="51"/>
      <c r="AC64" s="51"/>
      <c r="AD64" s="51"/>
      <c r="AE64" s="52"/>
    </row>
    <row r="65" spans="3:31" x14ac:dyDescent="0.3">
      <c r="P65" s="80">
        <f t="shared" si="14"/>
        <v>5</v>
      </c>
      <c r="Q65" s="80">
        <f t="shared" si="15"/>
        <v>350</v>
      </c>
      <c r="R65" s="85">
        <v>508.80311173820735</v>
      </c>
      <c r="S65" s="85">
        <v>428.06348939056591</v>
      </c>
      <c r="T65" s="85">
        <v>270.20354792777755</v>
      </c>
      <c r="U65" s="85">
        <v>323.47479451262615</v>
      </c>
      <c r="V65" s="85">
        <v>582.41106880858047</v>
      </c>
      <c r="Z65" s="51"/>
      <c r="AA65" s="51"/>
      <c r="AB65" s="51"/>
      <c r="AC65" s="51"/>
      <c r="AD65" s="51"/>
      <c r="AE65" s="52"/>
    </row>
    <row r="66" spans="3:31" x14ac:dyDescent="0.3">
      <c r="P66" s="80">
        <f t="shared" si="14"/>
        <v>6</v>
      </c>
      <c r="Q66" s="80">
        <f t="shared" si="15"/>
        <v>400</v>
      </c>
      <c r="R66" s="85">
        <v>566.47427055795129</v>
      </c>
      <c r="S66" s="85">
        <v>474.20041644636092</v>
      </c>
      <c r="T66" s="85">
        <v>320.74391974240336</v>
      </c>
      <c r="U66" s="85">
        <v>346.44769079200154</v>
      </c>
      <c r="V66" s="85">
        <v>641.14964028104919</v>
      </c>
      <c r="Z66" s="51"/>
      <c r="AA66" s="51"/>
      <c r="AB66" s="51"/>
      <c r="AC66" s="51"/>
      <c r="AD66" s="51"/>
      <c r="AE66" s="52"/>
    </row>
    <row r="67" spans="3:31" x14ac:dyDescent="0.3">
      <c r="P67" s="80">
        <f t="shared" si="14"/>
        <v>7</v>
      </c>
      <c r="Q67" s="80">
        <f t="shared" si="15"/>
        <v>450</v>
      </c>
      <c r="R67" s="85">
        <v>624.14542937769522</v>
      </c>
      <c r="S67" s="85">
        <v>520.33734350215605</v>
      </c>
      <c r="T67" s="85">
        <v>378.02300779897934</v>
      </c>
      <c r="U67" s="85">
        <v>372.48363990862697</v>
      </c>
      <c r="V67" s="85">
        <v>702.644959307043</v>
      </c>
      <c r="Z67" s="51"/>
      <c r="AA67" s="51"/>
      <c r="AB67" s="51"/>
      <c r="AC67" s="51"/>
      <c r="AD67" s="51"/>
      <c r="AE67" s="52"/>
    </row>
    <row r="68" spans="3:31" x14ac:dyDescent="0.3">
      <c r="P68" s="80">
        <f t="shared" si="14"/>
        <v>8</v>
      </c>
      <c r="Q68" s="80">
        <f t="shared" si="15"/>
        <v>500</v>
      </c>
      <c r="R68" s="85">
        <v>681.81658819743916</v>
      </c>
      <c r="S68" s="85">
        <v>566.47427055795129</v>
      </c>
      <c r="T68" s="85">
        <v>442.0408120975053</v>
      </c>
      <c r="U68" s="85">
        <v>401.58264186250244</v>
      </c>
      <c r="V68" s="85">
        <v>766.89702588656201</v>
      </c>
      <c r="Z68" s="51"/>
      <c r="AA68" s="51"/>
      <c r="AB68" s="51"/>
      <c r="AC68" s="51"/>
      <c r="AD68" s="51"/>
      <c r="AE68" s="52"/>
    </row>
    <row r="69" spans="3:31" x14ac:dyDescent="0.3">
      <c r="P69" s="80">
        <f t="shared" si="14"/>
        <v>9</v>
      </c>
      <c r="Q69" s="80">
        <f t="shared" si="15"/>
        <v>550</v>
      </c>
      <c r="R69" s="85">
        <v>739.48774701718298</v>
      </c>
      <c r="S69" s="85">
        <v>612.6111976137463</v>
      </c>
      <c r="T69" s="85">
        <v>512.79733263798153</v>
      </c>
      <c r="U69" s="85">
        <v>433.74469665362801</v>
      </c>
      <c r="V69" s="85">
        <v>833.90584001960576</v>
      </c>
      <c r="Z69" s="51"/>
      <c r="AA69" s="51"/>
      <c r="AB69" s="51"/>
      <c r="AC69" s="51"/>
      <c r="AD69" s="51"/>
      <c r="AE69" s="52"/>
    </row>
    <row r="70" spans="3:31" x14ac:dyDescent="0.3">
      <c r="P70" s="80">
        <f t="shared" si="14"/>
        <v>10</v>
      </c>
      <c r="Q70" s="80">
        <f t="shared" si="15"/>
        <v>600</v>
      </c>
      <c r="R70" s="85">
        <v>797.15890583692681</v>
      </c>
      <c r="S70" s="85">
        <v>658.74812466954131</v>
      </c>
      <c r="T70" s="85">
        <v>590.29256942040774</v>
      </c>
      <c r="U70" s="85">
        <v>468.96980428200351</v>
      </c>
      <c r="V70" s="85">
        <v>903.67140170617495</v>
      </c>
      <c r="Z70" s="51"/>
      <c r="AA70" s="51"/>
      <c r="AB70" s="51"/>
      <c r="AC70" s="51"/>
      <c r="AD70" s="51"/>
      <c r="AE70" s="52"/>
    </row>
    <row r="71" spans="3:31" x14ac:dyDescent="0.3">
      <c r="P71" s="80">
        <f t="shared" si="14"/>
        <v>11</v>
      </c>
      <c r="Q71" s="80">
        <f t="shared" si="15"/>
        <v>650</v>
      </c>
      <c r="R71" s="85">
        <v>854.83006465667074</v>
      </c>
      <c r="S71" s="85">
        <v>704.88505172533667</v>
      </c>
      <c r="T71" s="85">
        <v>674.52652244478395</v>
      </c>
      <c r="U71" s="85">
        <v>507.2579647476291</v>
      </c>
      <c r="V71" s="85">
        <v>976.19371094626899</v>
      </c>
      <c r="Z71" s="51"/>
      <c r="AA71" s="51"/>
      <c r="AB71" s="51"/>
      <c r="AC71" s="51"/>
      <c r="AD71" s="51"/>
      <c r="AE71" s="52"/>
    </row>
    <row r="72" spans="3:31" x14ac:dyDescent="0.3">
      <c r="P72" s="80">
        <f t="shared" si="14"/>
        <v>12</v>
      </c>
      <c r="Q72" s="80">
        <f t="shared" si="15"/>
        <v>700</v>
      </c>
      <c r="R72" s="85">
        <v>912.50122347641468</v>
      </c>
      <c r="S72" s="85">
        <v>751.02197878113179</v>
      </c>
      <c r="T72" s="85">
        <v>765.49919171111037</v>
      </c>
      <c r="U72" s="85">
        <v>548.60917805050462</v>
      </c>
      <c r="V72" s="85">
        <v>1051.4727677398878</v>
      </c>
      <c r="Z72" s="51"/>
      <c r="AA72" s="51"/>
      <c r="AB72" s="51"/>
      <c r="AC72" s="51"/>
      <c r="AD72" s="51"/>
      <c r="AE72" s="52"/>
    </row>
    <row r="73" spans="3:31" x14ac:dyDescent="0.3">
      <c r="P73" s="80">
        <f t="shared" si="14"/>
        <v>13</v>
      </c>
      <c r="Q73" s="80">
        <f t="shared" si="15"/>
        <v>750</v>
      </c>
      <c r="R73" s="85">
        <v>970.17238229615828</v>
      </c>
      <c r="S73" s="85">
        <v>797.15890583692681</v>
      </c>
      <c r="T73" s="85">
        <v>863.21057721938701</v>
      </c>
      <c r="U73" s="85">
        <v>593.02344419063047</v>
      </c>
      <c r="V73" s="85">
        <v>1129.508572087032</v>
      </c>
      <c r="Z73" s="51"/>
      <c r="AA73" s="51"/>
      <c r="AB73" s="51"/>
      <c r="AC73" s="51"/>
      <c r="AD73" s="51"/>
      <c r="AE73" s="52"/>
    </row>
    <row r="74" spans="3:31" x14ac:dyDescent="0.3">
      <c r="P74" s="80">
        <f t="shared" si="14"/>
        <v>14</v>
      </c>
      <c r="Q74" s="80">
        <f t="shared" si="15"/>
        <v>800</v>
      </c>
      <c r="R74" s="85">
        <v>1027.8435411159026</v>
      </c>
      <c r="S74" s="85">
        <v>843.29583289272193</v>
      </c>
      <c r="T74" s="85">
        <v>967.66067896961363</v>
      </c>
      <c r="U74" s="85">
        <v>640.50076316800619</v>
      </c>
      <c r="V74" s="85">
        <v>1210.3011239877014</v>
      </c>
      <c r="Z74" s="51"/>
      <c r="AA74" s="51"/>
      <c r="AB74" s="51"/>
      <c r="AC74" s="51"/>
      <c r="AD74" s="51"/>
      <c r="AE74" s="52"/>
    </row>
    <row r="75" spans="3:31" x14ac:dyDescent="0.3">
      <c r="C75" s="1"/>
      <c r="D75" s="1"/>
      <c r="E75" s="1"/>
      <c r="F75" s="1"/>
      <c r="G75" s="1"/>
      <c r="H75" s="1"/>
      <c r="I75" s="1"/>
      <c r="P75" s="80">
        <f t="shared" si="14"/>
        <v>15</v>
      </c>
      <c r="Q75" s="80">
        <f t="shared" si="15"/>
        <v>850</v>
      </c>
      <c r="R75" s="85">
        <v>1085.5146999356461</v>
      </c>
      <c r="S75" s="85">
        <v>889.43275994851706</v>
      </c>
      <c r="T75" s="85">
        <v>1078.8494969617902</v>
      </c>
      <c r="U75" s="85">
        <v>691.04113498263189</v>
      </c>
      <c r="V75" s="85">
        <v>1293.8504234418956</v>
      </c>
      <c r="Z75" s="51"/>
      <c r="AA75" s="51"/>
      <c r="AB75" s="51"/>
      <c r="AC75" s="51"/>
      <c r="AD75" s="51"/>
      <c r="AE75" s="52"/>
    </row>
    <row r="76" spans="3:31" x14ac:dyDescent="0.3">
      <c r="C76" s="1"/>
      <c r="D76" s="1"/>
      <c r="E76" s="1"/>
      <c r="F76" s="1"/>
      <c r="G76" s="1"/>
      <c r="H76" s="1"/>
      <c r="I76" s="1"/>
      <c r="P76" s="80">
        <f t="shared" si="14"/>
        <v>16</v>
      </c>
      <c r="Q76" s="80">
        <f t="shared" si="15"/>
        <v>900</v>
      </c>
      <c r="R76" s="85">
        <v>1143.1858587553902</v>
      </c>
      <c r="S76" s="85">
        <v>935.56968700431207</v>
      </c>
      <c r="T76" s="85">
        <v>1196.7770311959173</v>
      </c>
      <c r="U76" s="85">
        <v>744.64455963450803</v>
      </c>
      <c r="V76" s="85">
        <v>1380.1564704496147</v>
      </c>
      <c r="Z76" s="51"/>
      <c r="AA76" s="51"/>
      <c r="AB76" s="51"/>
      <c r="AC76" s="51"/>
      <c r="AD76" s="51"/>
      <c r="AE76" s="52"/>
    </row>
    <row r="77" spans="3:31" x14ac:dyDescent="0.3">
      <c r="C77" s="1"/>
      <c r="D77" s="1"/>
      <c r="E77" s="1"/>
      <c r="F77" s="1"/>
      <c r="G77" s="1"/>
      <c r="H77" s="1"/>
      <c r="I77" s="1"/>
      <c r="P77" s="80">
        <f t="shared" si="14"/>
        <v>17</v>
      </c>
      <c r="Q77" s="80">
        <f t="shared" si="15"/>
        <v>950</v>
      </c>
      <c r="R77" s="85">
        <v>1200.8570175751343</v>
      </c>
      <c r="S77" s="85">
        <v>981.70661406010731</v>
      </c>
      <c r="T77" s="85">
        <v>1321.4432816719941</v>
      </c>
      <c r="U77" s="85">
        <v>801.3110371236337</v>
      </c>
      <c r="V77" s="85">
        <v>1469.2192650108589</v>
      </c>
      <c r="Z77" s="51"/>
      <c r="AA77" s="51"/>
      <c r="AB77" s="51"/>
      <c r="AC77" s="51"/>
      <c r="AD77" s="51"/>
      <c r="AE77" s="52"/>
    </row>
    <row r="78" spans="3:31" x14ac:dyDescent="0.3">
      <c r="C78" s="1"/>
      <c r="D78" s="1"/>
      <c r="E78" s="1"/>
      <c r="F78" s="1"/>
      <c r="G78" s="1"/>
      <c r="H78" s="1"/>
      <c r="I78" s="1"/>
      <c r="P78" s="80">
        <f t="shared" si="14"/>
        <v>18</v>
      </c>
      <c r="Q78" s="80">
        <f t="shared" si="15"/>
        <v>1000</v>
      </c>
      <c r="R78" s="85">
        <v>1258.5281763948783</v>
      </c>
      <c r="S78" s="85">
        <v>1027.8435411159026</v>
      </c>
      <c r="T78" s="85">
        <v>1452.8482483900214</v>
      </c>
      <c r="U78" s="85">
        <v>861.04056745000958</v>
      </c>
      <c r="V78" s="85">
        <v>1561.0388071256282</v>
      </c>
      <c r="Z78" s="51"/>
      <c r="AA78" s="51"/>
      <c r="AB78" s="51"/>
      <c r="AC78" s="51"/>
      <c r="AD78" s="51"/>
      <c r="AE78" s="52"/>
    </row>
    <row r="79" spans="3:31" x14ac:dyDescent="0.3">
      <c r="C79" s="1"/>
      <c r="D79" s="1"/>
      <c r="E79" s="1"/>
      <c r="F79" s="1"/>
      <c r="G79" s="1"/>
      <c r="H79" s="1"/>
      <c r="I79" s="1"/>
      <c r="P79" s="80">
        <f t="shared" si="14"/>
        <v>19</v>
      </c>
      <c r="Q79" s="80">
        <f t="shared" si="15"/>
        <v>1050</v>
      </c>
      <c r="R79" s="85">
        <v>1316.1993352146221</v>
      </c>
      <c r="S79" s="85">
        <v>1073.9804681716978</v>
      </c>
      <c r="T79" s="85">
        <v>1590.9919313499984</v>
      </c>
      <c r="U79" s="85">
        <v>923.83315061363578</v>
      </c>
      <c r="V79" s="85">
        <v>1655.6150967939225</v>
      </c>
      <c r="Z79" s="51"/>
      <c r="AA79" s="51"/>
      <c r="AB79" s="51"/>
      <c r="AC79" s="51"/>
      <c r="AD79" s="51"/>
      <c r="AE79" s="52"/>
    </row>
    <row r="80" spans="3:31" x14ac:dyDescent="0.3">
      <c r="C80" s="1"/>
      <c r="D80" s="1"/>
      <c r="E80" s="1"/>
      <c r="F80" s="1"/>
      <c r="G80" s="1"/>
      <c r="H80" s="1"/>
      <c r="I80" s="1"/>
      <c r="P80" s="80">
        <f t="shared" si="14"/>
        <v>20</v>
      </c>
      <c r="Q80" s="80">
        <f t="shared" si="15"/>
        <v>1100</v>
      </c>
      <c r="R80" s="85">
        <v>1373.8704940343662</v>
      </c>
      <c r="S80" s="85">
        <v>1120.1173952274926</v>
      </c>
      <c r="T80" s="85">
        <v>1735.8743305519263</v>
      </c>
      <c r="U80" s="85">
        <v>989.68878661451186</v>
      </c>
      <c r="V80" s="85">
        <v>1752.9481340157422</v>
      </c>
      <c r="Z80" s="51"/>
      <c r="AA80" s="51"/>
      <c r="AB80" s="51"/>
      <c r="AC80" s="51"/>
      <c r="AD80" s="51"/>
      <c r="AE80" s="52"/>
    </row>
    <row r="81" spans="3:31" x14ac:dyDescent="0.3">
      <c r="C81" s="1"/>
      <c r="D81" s="1"/>
      <c r="E81" s="1"/>
      <c r="F81" s="1"/>
      <c r="G81" s="1"/>
      <c r="H81" s="1"/>
      <c r="I81" s="1"/>
      <c r="P81" s="80">
        <f t="shared" si="14"/>
        <v>21</v>
      </c>
      <c r="Q81" s="80">
        <f t="shared" si="15"/>
        <v>1150</v>
      </c>
      <c r="R81" s="85">
        <v>1431.5416528541098</v>
      </c>
      <c r="S81" s="85">
        <v>1166.2543222832878</v>
      </c>
      <c r="T81" s="85">
        <v>1887.495445995803</v>
      </c>
      <c r="U81" s="85">
        <v>1058.6074754526376</v>
      </c>
      <c r="V81" s="85">
        <v>1853.0379187910862</v>
      </c>
      <c r="Z81" s="51"/>
      <c r="AA81" s="51"/>
      <c r="AB81" s="51"/>
      <c r="AC81" s="51"/>
      <c r="AD81" s="51"/>
      <c r="AE81" s="52"/>
    </row>
    <row r="82" spans="3:31" x14ac:dyDescent="0.3">
      <c r="C82" s="1"/>
      <c r="D82" s="1"/>
      <c r="E82" s="1"/>
      <c r="F82" s="1"/>
      <c r="G82" s="1"/>
      <c r="H82" s="1"/>
      <c r="I82" s="1"/>
      <c r="P82" s="80">
        <f t="shared" si="14"/>
        <v>22</v>
      </c>
      <c r="Q82" s="80">
        <f t="shared" si="15"/>
        <v>1200</v>
      </c>
      <c r="R82" s="85">
        <v>1489.2128116738536</v>
      </c>
      <c r="S82" s="85">
        <v>1212.3912493390831</v>
      </c>
      <c r="T82" s="85">
        <v>2045.8552776816309</v>
      </c>
      <c r="U82" s="85">
        <v>1130.5892171280141</v>
      </c>
      <c r="V82" s="85">
        <v>1955.8844511199561</v>
      </c>
      <c r="Z82" s="51"/>
      <c r="AA82" s="51"/>
      <c r="AB82" s="51"/>
      <c r="AC82" s="51"/>
      <c r="AD82" s="51"/>
      <c r="AE82" s="52"/>
    </row>
    <row r="83" spans="3:31" x14ac:dyDescent="0.3">
      <c r="C83" s="1"/>
      <c r="D83" s="1"/>
      <c r="E83" s="1"/>
      <c r="F83" s="1"/>
      <c r="G83" s="1"/>
      <c r="H83" s="1"/>
      <c r="I83" s="1"/>
      <c r="P83" s="79">
        <v>23</v>
      </c>
      <c r="Q83" s="79">
        <v>600</v>
      </c>
      <c r="R83" s="50">
        <v>797.15890583692681</v>
      </c>
      <c r="S83" s="50">
        <v>658.74812466954131</v>
      </c>
      <c r="T83" s="50">
        <v>590.29256942040774</v>
      </c>
      <c r="U83" s="50">
        <v>468.96980428200351</v>
      </c>
      <c r="V83" s="50">
        <v>903.67140170617495</v>
      </c>
      <c r="Z83" s="51"/>
      <c r="AA83" s="51"/>
      <c r="AB83" s="51"/>
      <c r="AC83" s="51"/>
      <c r="AD83" s="51"/>
      <c r="AE83" s="52"/>
    </row>
    <row r="84" spans="3:31" x14ac:dyDescent="0.3">
      <c r="C84" s="1"/>
      <c r="D84" s="1"/>
      <c r="E84" s="1"/>
      <c r="F84" s="1"/>
      <c r="G84" s="1"/>
      <c r="H84" s="1"/>
      <c r="I84" s="1"/>
    </row>
  </sheetData>
  <mergeCells count="6">
    <mergeCell ref="R20:V20"/>
    <mergeCell ref="R21:T21"/>
    <mergeCell ref="U21:V21"/>
    <mergeCell ref="D21:F21"/>
    <mergeCell ref="I21:K21"/>
    <mergeCell ref="L21:Q21"/>
  </mergeCells>
  <pageMargins left="0.70866141732283472" right="0.70866141732283472" top="0.74803149606299213" bottom="0.74803149606299213" header="0.31496062992125984" footer="0.31496062992125984"/>
  <pageSetup paperSize="8" scale="47" orientation="landscape" r:id="rId1"/>
  <headerFooter>
    <oddFooter>&amp;L&amp;F&amp;R&amp;D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Piling</vt:lpstr>
      <vt:lpstr>Piling!Print_Area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2017-08-31T21:14:59Z</dcterms:modified>
</cp:coreProperties>
</file>